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frede\AppData\Local\Microsoft\Windows\INetCache\Content.Outlook\WRR07GXN\"/>
    </mc:Choice>
  </mc:AlternateContent>
  <xr:revisionPtr revIDLastSave="0" documentId="13_ncr:1_{54F8C608-884E-4F7D-9C77-6FAD298DF5B0}" xr6:coauthVersionLast="47" xr6:coauthVersionMax="47" xr10:uidLastSave="{00000000-0000-0000-0000-000000000000}"/>
  <bookViews>
    <workbookView xWindow="29232" yWindow="120" windowWidth="28896" windowHeight="16140" xr2:uid="{00000000-000D-0000-FFFF-FFFF00000000}"/>
  </bookViews>
  <sheets>
    <sheet name="Résumé Plan action" sheetId="7" r:id="rId1"/>
    <sheet name="Actions" sheetId="4" r:id="rId2"/>
    <sheet name="Objectif global" sheetId="6" r:id="rId3"/>
    <sheet name="attribution"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7" l="1"/>
  <c r="E42" i="7"/>
  <c r="F42" i="7" s="1"/>
  <c r="E18" i="7" l="1"/>
  <c r="E19" i="7"/>
  <c r="E20" i="7"/>
  <c r="E21" i="7"/>
  <c r="E22" i="7"/>
  <c r="E17" i="7"/>
  <c r="D22" i="7"/>
  <c r="B22" i="7"/>
  <c r="B21" i="7"/>
  <c r="D20" i="7"/>
  <c r="B20" i="7"/>
  <c r="D19" i="7"/>
  <c r="B19" i="7"/>
  <c r="D18" i="7"/>
  <c r="B18" i="7"/>
  <c r="D17" i="7"/>
  <c r="B17" i="7"/>
  <c r="R27" i="4"/>
  <c r="B29" i="7" l="1"/>
  <c r="B37" i="7"/>
  <c r="D23" i="7"/>
  <c r="B30" i="7"/>
  <c r="B28" i="7"/>
  <c r="B35" i="7"/>
  <c r="B36" i="7"/>
  <c r="B82" i="7"/>
  <c r="E46" i="7"/>
  <c r="F46" i="7" s="1"/>
  <c r="E43" i="7"/>
  <c r="F43" i="7" s="1"/>
  <c r="C43" i="7"/>
  <c r="C30" i="7" l="1"/>
  <c r="B31" i="7"/>
  <c r="C31" i="7" s="1"/>
  <c r="C74" i="7"/>
  <c r="C75" i="7"/>
  <c r="C76" i="7"/>
  <c r="E45" i="7"/>
  <c r="F45" i="7" s="1"/>
  <c r="C77" i="7"/>
  <c r="B90" i="7"/>
  <c r="C88" i="7" s="1"/>
  <c r="C37" i="7"/>
  <c r="C78" i="7"/>
  <c r="C79" i="7"/>
  <c r="C80" i="7"/>
  <c r="C81" i="7"/>
  <c r="C87" i="7"/>
  <c r="C29" i="7"/>
  <c r="C36" i="7"/>
  <c r="C28" i="7"/>
  <c r="C89" i="7" l="1"/>
  <c r="E44" i="7"/>
  <c r="F44" i="7" s="1"/>
  <c r="B38" i="7"/>
  <c r="C38" i="7" s="1"/>
  <c r="C35" i="7"/>
  <c r="R1" i="4" l="1"/>
  <c r="S1" i="4" s="1"/>
</calcChain>
</file>

<file path=xl/sharedStrings.xml><?xml version="1.0" encoding="utf-8"?>
<sst xmlns="http://schemas.openxmlformats.org/spreadsheetml/2006/main" count="359" uniqueCount="238">
  <si>
    <t>Fret</t>
  </si>
  <si>
    <t>Energie</t>
  </si>
  <si>
    <t>Intrants</t>
  </si>
  <si>
    <t>Déplacements</t>
  </si>
  <si>
    <t>Déchets directs</t>
  </si>
  <si>
    <t>immobilisation</t>
  </si>
  <si>
    <t>Attribution BC</t>
  </si>
  <si>
    <t>Personnes concernées</t>
  </si>
  <si>
    <t>Facteurs de réussite</t>
  </si>
  <si>
    <t>Indicateurs</t>
  </si>
  <si>
    <t>Investissements ?</t>
  </si>
  <si>
    <t>Résultats attendus</t>
  </si>
  <si>
    <t>Owner</t>
  </si>
  <si>
    <t>Due date?</t>
  </si>
  <si>
    <t>Hors énergie</t>
  </si>
  <si>
    <t>Description de l'action</t>
  </si>
  <si>
    <t>Classification temporelle</t>
  </si>
  <si>
    <t>Classification Négawatts</t>
  </si>
  <si>
    <t>Remarque</t>
  </si>
  <si>
    <t>1. E-mail</t>
  </si>
  <si>
    <t>all</t>
  </si>
  <si>
    <t>Sobriété/
efficacité</t>
  </si>
  <si>
    <t>court terme</t>
  </si>
  <si>
    <t>Déplacements/Frets</t>
  </si>
  <si>
    <t xml:space="preserve">Efficacité </t>
  </si>
  <si>
    <t>Non</t>
  </si>
  <si>
    <t>Intrants &amp; Frets</t>
  </si>
  <si>
    <t>Déchets</t>
  </si>
  <si>
    <t>0. Action Sensibilisation cohérence</t>
  </si>
  <si>
    <t>green team/cohérence et sensibilisation</t>
  </si>
  <si>
    <t>Continuité dans la démarche bas carbone</t>
  </si>
  <si>
    <t>Acceptation direction et volontaires !</t>
  </si>
  <si>
    <t>non (temps)</t>
  </si>
  <si>
    <t>2. Achats responsables</t>
  </si>
  <si>
    <t>3. Paper less</t>
  </si>
  <si>
    <t>consommation des véhicules</t>
  </si>
  <si>
    <t>5. Déplacements chantier</t>
  </si>
  <si>
    <t>Diminution des déplacements chantier</t>
  </si>
  <si>
    <t>Respect des procédures</t>
  </si>
  <si>
    <t>6. Conduite Eco</t>
  </si>
  <si>
    <t>Déplacements/Frets/Hors Energie</t>
  </si>
  <si>
    <t>Chantier</t>
  </si>
  <si>
    <t>chantier / logistique</t>
  </si>
  <si>
    <t>Consommation gasoil</t>
  </si>
  <si>
    <t>Implication du personnel</t>
  </si>
  <si>
    <t>4. Véhicules électriques</t>
  </si>
  <si>
    <t>7. Zéro déchets</t>
  </si>
  <si>
    <t>diminution des intrants et des déchets</t>
  </si>
  <si>
    <t>cohérence des propositions et Implication du personnel</t>
  </si>
  <si>
    <t>Quantités de déchets</t>
  </si>
  <si>
    <t>Idées Workshop 13 janvier 2023</t>
  </si>
  <si>
    <t xml:space="preserve">Mettre en place une green team représentative des différents services afin de : 
Mener des actions de sensibilisation (voir fiches action : Le saviez-vous? et Ecogeste au bureau")
Vérifier la cohérence des mesures prises et proposer des alternatives
Superviser l'ensemble des actions  
Centraliser les "green ideas", les analyser et proposer de nouvelles actions
</t>
  </si>
  <si>
    <t>Diminution du gasoil de chantier + consommation des camions/camionnettes</t>
  </si>
  <si>
    <t>Titre de l'action</t>
  </si>
  <si>
    <t>Janine - Fabienne</t>
  </si>
  <si>
    <t>Sensibilisation faite au bureau, une charte sera éditée d'ici peu</t>
  </si>
  <si>
    <r>
      <rPr>
        <sz val="11"/>
        <color rgb="FFFF0000"/>
        <rFont val="Calibri"/>
        <family val="2"/>
        <scheme val="minor"/>
      </rPr>
      <t>Dans un groupe de travail</t>
    </r>
    <r>
      <rPr>
        <sz val="11"/>
        <rFont val="Calibri"/>
        <family val="2"/>
        <scheme val="minor"/>
      </rPr>
      <t xml:space="preserve"> "Chantier Eco" pour revoir les procédures de préparation et de gestion des chantiers</t>
    </r>
  </si>
  <si>
    <r>
      <rPr>
        <sz val="11"/>
        <color rgb="FFFF0000"/>
        <rFont val="Calibri"/>
        <family val="2"/>
        <scheme val="minor"/>
      </rPr>
      <t>Dans le groupe de travail</t>
    </r>
    <r>
      <rPr>
        <sz val="11"/>
        <color theme="1"/>
        <rFont val="Calibri"/>
        <family val="2"/>
        <scheme val="minor"/>
      </rPr>
      <t xml:space="preserve"> Faire une charte de bonne utilisation des machines (Action couper le moteur!)</t>
    </r>
  </si>
  <si>
    <r>
      <rPr>
        <sz val="11"/>
        <color rgb="FFFF0000"/>
        <rFont val="Calibri"/>
        <family val="2"/>
        <scheme val="minor"/>
      </rPr>
      <t>Dans le groupe de travail</t>
    </r>
    <r>
      <rPr>
        <sz val="11"/>
        <rFont val="Calibri"/>
        <family val="2"/>
        <scheme val="minor"/>
      </rPr>
      <t xml:space="preserve"> "Zéro déchets" portant sur deux axes : 
1- Zéro déchets au bureau 
2 - Zéro déchets sur chantier</t>
    </r>
  </si>
  <si>
    <t>CETTE ACTION SERA MISE EN ŒUVRE POUR LA FIN DE L'ANNEE / Par le biais d'un courrier à tous nos fournisseurs afin de faire une liste de référencement des plus 'Co2 strategy'</t>
  </si>
  <si>
    <t>A l'heure actuelle, la société garde un œil attentif au développement de la technologie et lorsque la performance des machines sera prouvée, Eecocur ne manquera as de se pencher sur ces nouveautés.  Un 1e véhicule hybride vient d'être ajouté au parc véhicule.</t>
  </si>
  <si>
    <t>Prise de conscience dans les bureaux, changement des habitudes (ex ne plus faire un auto-reply à tout le monde, mais bien à celui qui nous envoie la demande….)</t>
  </si>
  <si>
    <t>1 § 2</t>
  </si>
  <si>
    <t>EECOCUR - Plan d'actions</t>
  </si>
  <si>
    <t>Objectifs 2025 en % de réduction par rapport 2018</t>
  </si>
  <si>
    <t>Objectifs 2030 en % de réduction par rapport 2018</t>
  </si>
  <si>
    <t>Objectifs 2040 en % de réduction par rapport 2018</t>
  </si>
  <si>
    <t>Réduction attendue kg CO22</t>
  </si>
  <si>
    <t>Réduction attendue en termes de consommation- horizon 2040</t>
  </si>
  <si>
    <t>2023-2025</t>
  </si>
  <si>
    <t>2023-2028</t>
  </si>
  <si>
    <t>2024-2025</t>
  </si>
  <si>
    <t>2024-</t>
  </si>
  <si>
    <t>Notre parc machine est récent, compte tenu de l'impératif économique, ce parc ne sera pas renouvelé rapidement.  A l'horizon 2035-2040, on peut espèrer des machines à l'utilisation peu polluante.</t>
  </si>
  <si>
    <t>Dans une charte explicative de l'impact des e-mails sur notre empreinte CO2, nous proposerons une meilleure méthodologie</t>
  </si>
  <si>
    <t>Une charte d'engagement personnel à revoir sa façon de fonctionner afin de diminuer le nombre d'actions inutiles comme des impressions non nécessaires….</t>
  </si>
  <si>
    <t>Scopes</t>
  </si>
  <si>
    <t>Objectifs GOBAL pour 2028 vs2018</t>
  </si>
  <si>
    <t>4.1 Véhicules électriques</t>
  </si>
  <si>
    <t>4.2 Machines de chantier électriques</t>
  </si>
  <si>
    <t>Emissions GES kg CO2é pour 2018</t>
  </si>
  <si>
    <t>Réduction en kg CO2é pour 2028</t>
  </si>
  <si>
    <t>soit une dimnution globale de</t>
  </si>
  <si>
    <r>
      <t xml:space="preserve">de 5% pour le </t>
    </r>
    <r>
      <rPr>
        <u/>
        <sz val="11"/>
        <color theme="1"/>
        <rFont val="Calibri"/>
        <family val="2"/>
        <scheme val="minor"/>
      </rPr>
      <t>scope 1</t>
    </r>
  </si>
  <si>
    <r>
      <t xml:space="preserve">de 15% pour le </t>
    </r>
    <r>
      <rPr>
        <u/>
        <sz val="11"/>
        <color theme="1"/>
        <rFont val="Calibri"/>
        <family val="2"/>
        <scheme val="minor"/>
      </rPr>
      <t>scope 2</t>
    </r>
  </si>
  <si>
    <t>rev 5    18032026</t>
  </si>
  <si>
    <t xml:space="preserve">Notre objectif global à l'horizon 2028 est de réduire par rapport à l'année de référence 2018, </t>
  </si>
  <si>
    <t>Photovoltaïque</t>
  </si>
  <si>
    <t>Diminution complète de l'achat exterieur et production interne de nos besoins</t>
  </si>
  <si>
    <t>P Ruelle</t>
  </si>
  <si>
    <t>Acceptation par Ores + développement par spécialiste</t>
  </si>
  <si>
    <t>Consommation kwh</t>
  </si>
  <si>
    <t>Oui</t>
  </si>
  <si>
    <t>Pojets généraux 2026</t>
  </si>
  <si>
    <t>Acheteur-magasinier : nouvelle fonction</t>
  </si>
  <si>
    <t>Moins de déplacements inutiles pour approvissionnement + organisateur des trajets des camions pour transports à charge</t>
  </si>
  <si>
    <t>Benajmin Cherpion</t>
  </si>
  <si>
    <t>Organisation + centralisation achats</t>
  </si>
  <si>
    <t>oui humain</t>
  </si>
  <si>
    <t>Bac mélangeur</t>
  </si>
  <si>
    <t>Centralisation achats et gestion de la flotte de camions</t>
  </si>
  <si>
    <t>Revalorisation des déchets en circuit court</t>
  </si>
  <si>
    <t>Collaboration sociétés externes</t>
  </si>
  <si>
    <t>Trouver des débouchés et des projets acceptant ces produits</t>
  </si>
  <si>
    <t>Tronçonneuses, souffleurs… électriques</t>
  </si>
  <si>
    <t>Recherche de produits neutres en carbone, béton,..Pourparlers en cours pour solution de stabilisation des sols avec des leiants minéraux neutres en CO2</t>
  </si>
  <si>
    <t>Evoluer vers des achats de petits matériels électriques.</t>
  </si>
  <si>
    <t>Usage adapté et adaptable (durée utilisation, lieu, possibilité rechargement en cours de journée…)</t>
  </si>
  <si>
    <t>Formation éco-conduite - CAP</t>
  </si>
  <si>
    <t>Pojets généraux 2024 - 2025</t>
  </si>
  <si>
    <t>Achats de nouveux engins de chantiers</t>
  </si>
  <si>
    <t>oui</t>
  </si>
  <si>
    <t>Etude de sol</t>
  </si>
  <si>
    <t>Achats de 5 nouvelles grues et de 3 nouveaux dumpers : moteurs moins énergivores et moins poluants</t>
  </si>
  <si>
    <t>Renouvellement de notre permis exploitation : étude de sol complète faite en 2025</t>
  </si>
  <si>
    <t xml:space="preserve"> </t>
  </si>
  <si>
    <t>Philippe Ruelle/ Anne Lebecque</t>
  </si>
  <si>
    <t>A titre d'information</t>
  </si>
  <si>
    <t>Acceptation par Ores reçue fin 2025</t>
  </si>
  <si>
    <t>Système externe de gestion des consommations grues  + camions</t>
  </si>
  <si>
    <t>Scania + Hitachi nous font parvenir des rapports hebdomadaiers sur l'utilisation de nos machines</t>
  </si>
  <si>
    <t>non</t>
  </si>
  <si>
    <t>Développement de bornes de recharges électriques</t>
  </si>
  <si>
    <t>Passage de 2 à 6 bornes de recharge</t>
  </si>
  <si>
    <t>Diminution des consommation des véhicules mixtes</t>
  </si>
  <si>
    <t>Consommation diesel</t>
  </si>
  <si>
    <t>Plaques de roulage</t>
  </si>
  <si>
    <t>achat de 84 plateaux azobé et 100 tôles de roulage</t>
  </si>
  <si>
    <t xml:space="preserve">Diminution du gasoil de chantier </t>
  </si>
  <si>
    <t>App 'Carbon Alt Delete'</t>
  </si>
  <si>
    <t>passage de la gestion de notre bilan carbone via une App certifiée par AIB Vinçotte</t>
  </si>
  <si>
    <t>Fabienne Woot de Trixhe /CO2 Strategy</t>
  </si>
  <si>
    <t xml:space="preserve">Meilleure préparation et prévisions des outillages pour éviter les déplacements inutiles - Meilleure coordination des chantiers entre administration et gestionnaire de chantier - Faire le maximum de trajets à charge - travailler en mode économique avec les grues - Container de chantier pour alléger les camionnettes - </t>
  </si>
  <si>
    <t>Couper le moteur des camions ou machines lors des pauses - Rouler avec l'assistance GPS du camion - remplacement de la flotte des voitures de bureau (Electrique/hybride) - travailler en mode économique avec les grues - Ne pas relever le stick de la grue pour la forcer à tourner au ralenti - diminuer le chauffage dans la grue</t>
  </si>
  <si>
    <t>Réutiliser les bois et panneaux de coffrage - ne pas utiliser de gobelet jetable - entretenir préventivement le matériel et outillage - Recycler les machines ou réparer - recycler les papiers</t>
  </si>
  <si>
    <t>Concerver les acquis par des recyclages et formations continues</t>
  </si>
  <si>
    <t>Rédacteur : Frédéric Mathot (CO2 Strategy Srl)</t>
  </si>
  <si>
    <t>Validation : Comité RSE / Direction générale</t>
  </si>
  <si>
    <t>Date de création : 06/01/2026</t>
  </si>
  <si>
    <t>Diffusion : Externe</t>
  </si>
  <si>
    <t>Résumé exécutif</t>
  </si>
  <si>
    <t>Réduction en % par scopes</t>
  </si>
  <si>
    <t>N° Action</t>
  </si>
  <si>
    <t>Réduction attendue %</t>
  </si>
  <si>
    <t>Réduction attendue en tonne de CO2é</t>
  </si>
  <si>
    <t>Horizon temporel</t>
  </si>
  <si>
    <t>Scope 1</t>
  </si>
  <si>
    <t>Scope 2</t>
  </si>
  <si>
    <t>Scope 3</t>
  </si>
  <si>
    <t>Réduction totale</t>
  </si>
  <si>
    <t>Réduction par Horizon temporel</t>
  </si>
  <si>
    <t>Réduction en tCO2é</t>
  </si>
  <si>
    <t>% réduction</t>
  </si>
  <si>
    <t>Moyen terme</t>
  </si>
  <si>
    <t>Court terme</t>
  </si>
  <si>
    <t>Long terme</t>
  </si>
  <si>
    <t>Réduction par Scopes</t>
  </si>
  <si>
    <t>GHG Protocol</t>
  </si>
  <si>
    <t>Usage énergétique</t>
  </si>
  <si>
    <t>Action</t>
  </si>
  <si>
    <t>Réduction en unité</t>
  </si>
  <si>
    <t>Attribution</t>
  </si>
  <si>
    <t>Emissions GES - tonne CO2é</t>
  </si>
  <si>
    <t>%</t>
  </si>
  <si>
    <t>INTRANTS</t>
  </si>
  <si>
    <t>FRETS</t>
  </si>
  <si>
    <t>HORS ENERGIE</t>
  </si>
  <si>
    <t>FIN DE VIE</t>
  </si>
  <si>
    <t>IMMOBILISATION</t>
  </si>
  <si>
    <t>DEPLACEMENTS</t>
  </si>
  <si>
    <t>DECHETS DIRECTS</t>
  </si>
  <si>
    <t>ENERGIE</t>
  </si>
  <si>
    <t>Scopes GHG Protocol</t>
  </si>
  <si>
    <t>Emissions GES -tonne CO2é</t>
  </si>
  <si>
    <t xml:space="preserve">Total des émissions </t>
  </si>
  <si>
    <t>Relecture : Fabienne Woot de Trixhe</t>
  </si>
  <si>
    <t>Liste des actions 2026</t>
  </si>
  <si>
    <t>estimation de 15% sur ls intrants matières</t>
  </si>
  <si>
    <t>? Nous n'avons pas comptabilisé d'essence, difficile de donner un montant</t>
  </si>
  <si>
    <t>10% de la conso des camions</t>
  </si>
  <si>
    <t>Diminution du 100% CO2 électrique</t>
  </si>
  <si>
    <t>10% des consomations carburants</t>
  </si>
  <si>
    <t xml:space="preserve">Basé sur 1000 tonnes de déchets revalorisé, voir note de calcul </t>
  </si>
  <si>
    <t>Réduction par flux énergétiques</t>
  </si>
  <si>
    <t>Gazoil chantiers</t>
  </si>
  <si>
    <t xml:space="preserve">Camions </t>
  </si>
  <si>
    <t xml:space="preserve">Transport chantiers </t>
  </si>
  <si>
    <t xml:space="preserve">Voitures mixtes </t>
  </si>
  <si>
    <t xml:space="preserve">Electricité </t>
  </si>
  <si>
    <t>Quantité 2025</t>
  </si>
  <si>
    <t>2 &amp; 5</t>
  </si>
  <si>
    <t>6</t>
  </si>
  <si>
    <t>Emissions globales 2025 : Bilan Carbone® et GHG Protocol</t>
  </si>
  <si>
    <t>EECOCUR SA - Résumé des objectifs de réduction  année 2026</t>
  </si>
  <si>
    <t xml:space="preserve">Périmètre : Actions internes de réduction des émissions Scopes 1, 2 et 3 </t>
  </si>
  <si>
    <t>EECOCUR SA, entreprise active dans les domaines des travaux hydrauliques, de la pose de gabions, des aménagements paysagers, des voiries et des espaces ludiques, a engagé depuis 2018 une démarche structurée visant à réduire durablement ses émissions de gaz à effet de serre.
Les bilans carbone réalisés ont mis en évidence que les principales sources d’émissions sont liées aux intrants (matériaux) ainsi qu’aux consommations de carburants.
Dans une logique d’amélioration continue et afin de traduire ce diagnostic en actions concrètes, EECOCUR SA a mis en place des ateliers participatifs impliquant l’ensemble du personnel. Cette démarche collective a permis de faire émerger de nombreuses pistes d’amélioration directement issues du terrain.
Ces contributions ont été structurées en un ensemble de 10 actions stratégiques couvrant l’ensemble des postes du bilan carbone. Le présent plan d’action s’inscrit dans la continuité de la démarche engagée et vise le maintien de la certification à l’échelle de performance CO₂. Il constitue une feuille de route opérationnelle et progressive, conciliant réduction des émissions de CO₂, économie circulaire, sobriété énergétique et performance opérationnelle.
La liste des actions présentées intègre les mesures prévues en 2026 à l’horizon 2028.</t>
  </si>
  <si>
    <t>Responsable</t>
  </si>
  <si>
    <t>Isabelle Deutsch</t>
  </si>
  <si>
    <t>Romain Bridoux et Jean-Marie Bouchat</t>
  </si>
  <si>
    <t>Hugues Deffoin</t>
  </si>
  <si>
    <t>Philippe Ruelle</t>
  </si>
  <si>
    <t>Benjamin Cherpion</t>
  </si>
  <si>
    <t>Objectif</t>
  </si>
  <si>
    <t>Actions concernées</t>
  </si>
  <si>
    <t>Contribution estimée (%)</t>
  </si>
  <si>
    <t>Réduction de la consommation d’énergie</t>
  </si>
  <si>
    <t>Action 3 — Bac mélangeur</t>
  </si>
  <si>
    <t>Action 4 — Collaboration sociétés externes</t>
  </si>
  <si>
    <t>Autoproduction d’énergie renouvelable</t>
  </si>
  <si>
    <t>Action 1 — Photovoltaïque</t>
  </si>
  <si>
    <t>Utilisation d’énergies renouvelables</t>
  </si>
  <si>
    <t>Stockage d’énergie renouvelable</t>
  </si>
  <si>
    <t>—</t>
  </si>
  <si>
    <t>Non applicable</t>
  </si>
  <si>
    <t>Objectifs</t>
  </si>
  <si>
    <t>Réduction énergie indirecte (Scope 3)</t>
  </si>
  <si>
    <t>Aucun objectif court terme</t>
  </si>
  <si>
    <t xml:space="preserve">Niveau 3 </t>
  </si>
  <si>
    <t xml:space="preserve">Niveau 1 </t>
  </si>
  <si>
    <t>Niveau 1</t>
  </si>
  <si>
    <t xml:space="preserve">Niveau 2 </t>
  </si>
  <si>
    <t>−2,5 % (5.540 L)</t>
  </si>
  <si>
    <t>68 377 kWh</t>
  </si>
  <si>
    <t>Niveau Trias Energetica* dominant</t>
  </si>
  <si>
    <t xml:space="preserve">  * principes du Trias Energetica : 	Ces principes établissent l’ordre de préférence dans la formulation	d’objectifs et la prise de mesures visant à : niveau 1-minimiser l’usage de l’énergie, Niveau 2-utiliser	des énergies renouvelables et Niveau 3- utiliser efficacement les combustibles fossiles.</t>
  </si>
  <si>
    <t xml:space="preserve">Action 2 — Acheteur-magasinier </t>
  </si>
  <si>
    <t xml:space="preserve">Action 1 — Photovoltaïque </t>
  </si>
  <si>
    <t xml:space="preserve">Justification de l’absence d’objectif de stockage énergétique : </t>
  </si>
  <si>
    <t>À ce stade, EECOCUR SA ne prévoit pas d’objectif spécifique relatif au stockage d’énergie renouvelable.</t>
  </si>
  <si>
    <t>Cette absence s’explique par :</t>
  </si>
  <si>
    <t>Cette possibilité fera néanmoins l’objet d’une réévaluation lors des futures mises à jour du plan d’action énergétique.</t>
  </si>
  <si>
    <t xml:space="preserve"> - une consommation électrique annuelle limitée (~68 377 kWh)</t>
  </si>
  <si>
    <t xml:space="preserve"> - une autoconsommation directe prévue de la production photovoltaïque</t>
  </si>
  <si>
    <t>Réductions attendues à court terme</t>
  </si>
  <si>
    <t>Tableau des objectifs d'énergies renouvlables et d'économies d'énergie pour le COURT TERME</t>
  </si>
  <si>
    <t xml:space="preserve">Ce tableau répond au critère 1.B.1-2 </t>
  </si>
  <si>
    <t>Dernière révision :30/03/2026</t>
  </si>
  <si>
    <t>Document : Doc 16 bis - EECOCUR - plan action - résumé des objectifs 2026 - externe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</si>
</sst>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 _€_-;\-* #,##0.00\ _€_-;_-* &quot;-&quot;??\ _€_-;_-@_-"/>
    <numFmt numFmtId="166" formatCode="#,##0&quot; litre&quot;"/>
    <numFmt numFmtId="167" formatCode="#,##0&quot; kWh&quot;"/>
  </numFmts>
  <fonts count="17" x14ac:knownFonts="1">
    <font>
      <sz val="11"/>
      <color theme="1"/>
      <name val="Calibri"/>
      <family val="2"/>
      <scheme val="minor"/>
    </font>
    <font>
      <sz val="8"/>
      <name val="Calibri"/>
      <family val="2"/>
      <scheme val="minor"/>
    </font>
    <font>
      <sz val="11"/>
      <color rgb="FFFF0000"/>
      <name val="Calibri"/>
      <family val="2"/>
      <scheme val="minor"/>
    </font>
    <font>
      <sz val="11"/>
      <name val="Calibri"/>
      <family val="2"/>
      <scheme val="minor"/>
    </font>
    <font>
      <sz val="11"/>
      <color theme="1"/>
      <name val="Calibri"/>
      <family val="2"/>
      <scheme val="minor"/>
    </font>
    <font>
      <i/>
      <sz val="11"/>
      <color theme="1"/>
      <name val="Calibri"/>
      <family val="2"/>
      <scheme val="minor"/>
    </font>
    <font>
      <i/>
      <sz val="8"/>
      <color theme="1"/>
      <name val="Calibri"/>
      <family val="2"/>
      <scheme val="minor"/>
    </font>
    <font>
      <b/>
      <sz val="14"/>
      <color theme="1"/>
      <name val="Calibri"/>
      <family val="2"/>
      <scheme val="minor"/>
    </font>
    <font>
      <b/>
      <sz val="11"/>
      <color theme="1"/>
      <name val="Calibri"/>
      <family val="2"/>
      <scheme val="minor"/>
    </font>
    <font>
      <u/>
      <sz val="11"/>
      <color theme="1"/>
      <name val="Calibri"/>
      <family val="2"/>
      <scheme val="minor"/>
    </font>
    <font>
      <b/>
      <sz val="11"/>
      <color theme="0"/>
      <name val="Calibri"/>
      <family val="2"/>
      <scheme val="minor"/>
    </font>
    <font>
      <b/>
      <sz val="14"/>
      <color rgb="FF365F91"/>
      <name val="Calibri"/>
      <family val="2"/>
      <scheme val="minor"/>
    </font>
    <font>
      <sz val="12"/>
      <color theme="1"/>
      <name val="Calibri"/>
      <family val="2"/>
      <scheme val="minor"/>
    </font>
    <font>
      <sz val="9"/>
      <color theme="1"/>
      <name val="Calibri"/>
      <family val="2"/>
      <scheme val="minor"/>
    </font>
    <font>
      <i/>
      <sz val="9"/>
      <color theme="1"/>
      <name val="Calibri"/>
      <family val="2"/>
      <scheme val="minor"/>
    </font>
    <font>
      <b/>
      <i/>
      <sz val="11"/>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theme="3" tint="0.39997558519241921"/>
        <bgColor indexed="64"/>
      </patternFill>
    </fill>
    <fill>
      <patternFill patternType="solid">
        <fgColor theme="3" tint="0.39997558519241921"/>
        <bgColor theme="4"/>
      </patternFill>
    </fill>
    <fill>
      <patternFill patternType="solid">
        <fgColor theme="4" tint="0.79998168889431442"/>
        <bgColor theme="4" tint="0.79998168889431442"/>
      </patternFill>
    </fill>
  </fills>
  <borders count="27">
    <border>
      <left/>
      <right/>
      <top/>
      <bottom/>
      <diagonal/>
    </border>
    <border>
      <left/>
      <right style="thin">
        <color theme="4" tint="0.39997558519241921"/>
      </right>
      <top style="thin">
        <color theme="4" tint="0.39997558519241921"/>
      </top>
      <bottom style="thin">
        <color theme="4"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style="medium">
        <color indexed="64"/>
      </left>
      <right style="medium">
        <color indexed="64"/>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right/>
      <top style="thin">
        <color theme="4" tint="0.39997558519241921"/>
      </top>
      <bottom/>
      <diagonal/>
    </border>
    <border>
      <left/>
      <right/>
      <top style="thin">
        <color theme="4" tint="0.39997558519241921"/>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right/>
      <top style="thin">
        <color theme="4" tint="0.39991454817346722"/>
      </top>
      <bottom style="thin">
        <color theme="4" tint="0.39991454817346722"/>
      </bottom>
      <diagonal/>
    </border>
    <border>
      <left style="thin">
        <color theme="4" tint="0.39994506668294322"/>
      </left>
      <right/>
      <top style="thin">
        <color theme="4" tint="0.39994506668294322"/>
      </top>
      <bottom/>
      <diagonal/>
    </border>
    <border>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style="thin">
        <color theme="4" tint="0.39991454817346722"/>
      </top>
      <bottom style="thin">
        <color theme="4" tint="0.39991454817346722"/>
      </bottom>
      <diagonal/>
    </border>
    <border>
      <left/>
      <right style="thin">
        <color theme="4" tint="0.39994506668294322"/>
      </right>
      <top style="thin">
        <color theme="4" tint="0.39991454817346722"/>
      </top>
      <bottom style="thin">
        <color theme="4" tint="0.39991454817346722"/>
      </bottom>
      <diagonal/>
    </border>
    <border>
      <left style="thin">
        <color theme="4" tint="0.39994506668294322"/>
      </left>
      <right/>
      <top/>
      <bottom style="thin">
        <color theme="4" tint="0.39994506668294322"/>
      </bottom>
      <diagonal/>
    </border>
    <border>
      <left/>
      <right/>
      <top/>
      <bottom style="thin">
        <color theme="4" tint="0.39994506668294322"/>
      </bottom>
      <diagonal/>
    </border>
    <border>
      <left/>
      <right style="thin">
        <color theme="4" tint="0.39994506668294322"/>
      </right>
      <top/>
      <bottom style="thin">
        <color theme="4" tint="0.39994506668294322"/>
      </bottom>
      <diagonal/>
    </border>
    <border>
      <left style="thin">
        <color theme="4" tint="0.39994506668294322"/>
      </left>
      <right/>
      <top style="thin">
        <color theme="4" tint="0.39997558519241921"/>
      </top>
      <bottom/>
      <diagonal/>
    </border>
    <border>
      <left/>
      <right style="thin">
        <color theme="4" tint="0.39994506668294322"/>
      </right>
      <top style="thin">
        <color theme="4" tint="0.39997558519241921"/>
      </top>
      <bottom/>
      <diagonal/>
    </border>
    <border>
      <left style="thin">
        <color theme="4" tint="0.39994506668294322"/>
      </left>
      <right/>
      <top style="thin">
        <color theme="4" tint="0.39997558519241921"/>
      </top>
      <bottom style="thin">
        <color theme="4" tint="0.39994506668294322"/>
      </bottom>
      <diagonal/>
    </border>
    <border>
      <left/>
      <right style="thin">
        <color theme="4" tint="0.39994506668294322"/>
      </right>
      <top style="thin">
        <color theme="4" tint="0.39997558519241921"/>
      </top>
      <bottom style="thin">
        <color theme="4" tint="0.39994506668294322"/>
      </bottom>
      <diagonal/>
    </border>
    <border>
      <left style="thin">
        <color theme="4" tint="0.39994506668294322"/>
      </left>
      <right/>
      <top/>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94">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2" borderId="1" xfId="0"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wrapText="1"/>
    </xf>
    <xf numFmtId="164" fontId="5" fillId="0" borderId="0" xfId="0" applyNumberFormat="1" applyFont="1" applyAlignment="1">
      <alignment horizontal="center" vertical="center" wrapText="1"/>
    </xf>
    <xf numFmtId="9" fontId="5" fillId="0" borderId="0" xfId="2" applyFont="1" applyAlignment="1">
      <alignment horizontal="center" vertical="center" wrapText="1"/>
    </xf>
    <xf numFmtId="0" fontId="6" fillId="0" borderId="0" xfId="0" applyFont="1" applyAlignment="1">
      <alignment vertical="center" wrapText="1"/>
    </xf>
    <xf numFmtId="9" fontId="0" fillId="0" borderId="0" xfId="0" applyNumberFormat="1" applyAlignment="1">
      <alignment horizontal="center" vertical="center" wrapText="1"/>
    </xf>
    <xf numFmtId="164" fontId="0" fillId="0" borderId="0" xfId="1" applyNumberFormat="1"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43" fontId="0" fillId="0" borderId="0" xfId="1" applyFont="1" applyAlignment="1">
      <alignment wrapText="1"/>
    </xf>
    <xf numFmtId="43" fontId="0" fillId="0" borderId="0" xfId="1" applyFont="1" applyAlignment="1">
      <alignment horizontal="center" vertical="center" wrapText="1"/>
    </xf>
    <xf numFmtId="0" fontId="0" fillId="3" borderId="2" xfId="0" applyFill="1" applyBorder="1" applyAlignment="1">
      <alignment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vertical="center" wrapText="1"/>
    </xf>
    <xf numFmtId="43" fontId="0" fillId="3" borderId="4" xfId="1" applyFont="1" applyFill="1" applyBorder="1" applyAlignment="1">
      <alignment horizontal="center" vertical="center" wrapText="1"/>
    </xf>
    <xf numFmtId="0" fontId="0" fillId="3" borderId="6" xfId="0" applyFill="1" applyBorder="1" applyAlignment="1">
      <alignment vertical="center" wrapText="1"/>
    </xf>
    <xf numFmtId="0" fontId="0" fillId="3" borderId="6" xfId="0" applyFill="1" applyBorder="1" applyAlignment="1">
      <alignment horizontal="left" vertical="center" wrapText="1"/>
    </xf>
    <xf numFmtId="10" fontId="0" fillId="3" borderId="7" xfId="2" applyNumberFormat="1" applyFont="1" applyFill="1" applyBorder="1" applyAlignment="1">
      <alignment horizontal="center" vertical="center" wrapText="1"/>
    </xf>
    <xf numFmtId="43" fontId="0" fillId="3" borderId="5" xfId="0" applyNumberFormat="1" applyFill="1" applyBorder="1" applyAlignment="1">
      <alignment wrapText="1"/>
    </xf>
    <xf numFmtId="17" fontId="0" fillId="0" borderId="0" xfId="0" applyNumberFormat="1" applyAlignment="1">
      <alignment horizontal="center" vertical="center" wrapText="1"/>
    </xf>
    <xf numFmtId="0" fontId="0" fillId="4" borderId="0" xfId="0" applyFill="1" applyAlignment="1">
      <alignment horizontal="center" vertical="center" wrapText="1"/>
    </xf>
    <xf numFmtId="43" fontId="0" fillId="4" borderId="0" xfId="1" applyFont="1" applyFill="1" applyAlignment="1">
      <alignment horizontal="center" vertical="center" wrapText="1"/>
    </xf>
    <xf numFmtId="0" fontId="0" fillId="5" borderId="1" xfId="0" applyFill="1" applyBorder="1" applyAlignment="1">
      <alignment horizontal="center" vertical="center" wrapText="1"/>
    </xf>
    <xf numFmtId="0" fontId="11" fillId="0" borderId="0" xfId="0" applyFont="1" applyAlignment="1">
      <alignment horizontal="center" vertical="center"/>
    </xf>
    <xf numFmtId="0" fontId="5" fillId="0" borderId="0" xfId="0" applyFont="1"/>
    <xf numFmtId="0" fontId="11" fillId="0" borderId="0" xfId="0" applyFont="1" applyAlignment="1">
      <alignment horizontal="left" vertical="center"/>
    </xf>
    <xf numFmtId="0" fontId="12" fillId="0" borderId="0" xfId="0" applyFont="1" applyAlignment="1">
      <alignment horizontal="left" vertical="center" wrapText="1"/>
    </xf>
    <xf numFmtId="0" fontId="13" fillId="6" borderId="8" xfId="0" applyFont="1" applyFill="1" applyBorder="1" applyAlignment="1">
      <alignment horizontal="left" vertical="center" wrapText="1"/>
    </xf>
    <xf numFmtId="9" fontId="13" fillId="6" borderId="8" xfId="2" applyFont="1" applyFill="1" applyBorder="1" applyAlignment="1">
      <alignment horizontal="center" vertical="center" wrapText="1"/>
    </xf>
    <xf numFmtId="43" fontId="13" fillId="6" borderId="8" xfId="1" applyFont="1" applyFill="1" applyBorder="1" applyAlignment="1">
      <alignment horizontal="center" vertical="center" wrapText="1"/>
    </xf>
    <xf numFmtId="0" fontId="14" fillId="6" borderId="8" xfId="0" applyFont="1" applyFill="1" applyBorder="1" applyAlignment="1">
      <alignment vertical="center" wrapText="1"/>
    </xf>
    <xf numFmtId="9" fontId="14" fillId="6" borderId="8" xfId="0" applyNumberFormat="1" applyFont="1" applyFill="1" applyBorder="1" applyAlignment="1">
      <alignment horizontal="center" vertical="center" wrapText="1"/>
    </xf>
    <xf numFmtId="165" fontId="0" fillId="0" borderId="0" xfId="0" applyNumberFormat="1" applyAlignment="1">
      <alignment vertical="center" wrapText="1"/>
    </xf>
    <xf numFmtId="0" fontId="13" fillId="6" borderId="9" xfId="0" applyFont="1" applyFill="1" applyBorder="1" applyAlignment="1">
      <alignment horizontal="left" vertical="center" wrapText="1"/>
    </xf>
    <xf numFmtId="9" fontId="13" fillId="6" borderId="9" xfId="2" applyFont="1" applyFill="1" applyBorder="1" applyAlignment="1">
      <alignment horizontal="center" vertical="center" wrapText="1"/>
    </xf>
    <xf numFmtId="43" fontId="13" fillId="6" borderId="9" xfId="1" applyFont="1" applyFill="1" applyBorder="1" applyAlignment="1">
      <alignment horizontal="center" vertical="center" wrapText="1"/>
    </xf>
    <xf numFmtId="0" fontId="14" fillId="6" borderId="9" xfId="0" applyFont="1" applyFill="1" applyBorder="1" applyAlignment="1">
      <alignment vertical="center" wrapText="1"/>
    </xf>
    <xf numFmtId="9" fontId="14" fillId="6" borderId="9" xfId="0" applyNumberFormat="1" applyFont="1" applyFill="1" applyBorder="1" applyAlignment="1">
      <alignment horizontal="center" vertical="center" wrapText="1"/>
    </xf>
    <xf numFmtId="0" fontId="15" fillId="0" borderId="0" xfId="0" applyFont="1" applyAlignment="1">
      <alignment horizontal="left" vertical="center" wrapText="1"/>
    </xf>
    <xf numFmtId="43" fontId="15" fillId="0" borderId="0" xfId="1" applyFont="1" applyBorder="1" applyAlignment="1">
      <alignment horizontal="center" vertical="center" wrapText="1"/>
    </xf>
    <xf numFmtId="0" fontId="0" fillId="6" borderId="10" xfId="0" applyFill="1" applyBorder="1" applyAlignment="1">
      <alignment horizontal="center" vertical="center" wrapText="1"/>
    </xf>
    <xf numFmtId="43" fontId="0" fillId="6" borderId="11" xfId="1" applyFont="1" applyFill="1" applyBorder="1" applyAlignment="1">
      <alignment horizontal="center" vertical="center" wrapText="1"/>
    </xf>
    <xf numFmtId="10" fontId="0" fillId="6" borderId="12" xfId="2" applyNumberFormat="1" applyFont="1" applyFill="1" applyBorder="1" applyAlignment="1">
      <alignment horizontal="center" vertical="center" wrapText="1"/>
    </xf>
    <xf numFmtId="9" fontId="15" fillId="0" borderId="0" xfId="2" applyFont="1" applyBorder="1" applyAlignment="1">
      <alignment horizontal="center" vertical="center" wrapText="1"/>
    </xf>
    <xf numFmtId="9" fontId="0" fillId="6" borderId="11" xfId="2" applyFont="1" applyFill="1" applyBorder="1" applyAlignment="1">
      <alignment horizontal="center" vertical="center" wrapText="1"/>
    </xf>
    <xf numFmtId="0" fontId="3" fillId="0" borderId="0" xfId="0" applyFont="1"/>
    <xf numFmtId="164" fontId="13" fillId="0" borderId="13" xfId="1" applyNumberFormat="1" applyFont="1" applyFill="1" applyBorder="1" applyAlignment="1">
      <alignment horizontal="center" vertical="center" wrapText="1"/>
    </xf>
    <xf numFmtId="9" fontId="0" fillId="0" borderId="0" xfId="2" applyFont="1" applyBorder="1" applyAlignment="1">
      <alignment horizontal="center" vertical="center" wrapText="1"/>
    </xf>
    <xf numFmtId="164" fontId="3" fillId="0" borderId="0" xfId="0" applyNumberFormat="1" applyFont="1"/>
    <xf numFmtId="165" fontId="0" fillId="0" borderId="0" xfId="0" applyNumberFormat="1"/>
    <xf numFmtId="166" fontId="0" fillId="6" borderId="11" xfId="1" applyNumberFormat="1" applyFont="1" applyFill="1" applyBorder="1" applyAlignment="1">
      <alignment horizontal="center" vertical="center" wrapText="1"/>
    </xf>
    <xf numFmtId="166" fontId="0" fillId="6" borderId="12" xfId="1" applyNumberFormat="1" applyFont="1" applyFill="1" applyBorder="1" applyAlignment="1">
      <alignment horizontal="center" vertical="center" wrapText="1"/>
    </xf>
    <xf numFmtId="49" fontId="0" fillId="6" borderId="11" xfId="0" applyNumberFormat="1" applyFill="1" applyBorder="1" applyAlignment="1">
      <alignment horizontal="center" vertical="center" wrapText="1"/>
    </xf>
    <xf numFmtId="167" fontId="0" fillId="6" borderId="11" xfId="1" applyNumberFormat="1" applyFont="1" applyFill="1" applyBorder="1" applyAlignment="1">
      <alignment horizontal="center" vertical="center" wrapText="1"/>
    </xf>
    <xf numFmtId="43" fontId="10" fillId="2" borderId="14" xfId="1" applyFont="1" applyFill="1" applyBorder="1" applyAlignment="1">
      <alignment horizontal="center" vertical="center" wrapText="1"/>
    </xf>
    <xf numFmtId="43" fontId="10" fillId="2" borderId="15" xfId="1" applyFont="1" applyFill="1" applyBorder="1" applyAlignment="1">
      <alignment horizontal="center" vertical="center" wrapText="1"/>
    </xf>
    <xf numFmtId="43" fontId="10" fillId="2" borderId="16" xfId="1" applyFont="1" applyFill="1" applyBorder="1" applyAlignment="1">
      <alignment horizontal="center" vertical="center" wrapText="1"/>
    </xf>
    <xf numFmtId="167" fontId="0" fillId="6" borderId="12" xfId="1" applyNumberFormat="1"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3" fillId="0" borderId="17" xfId="0" applyFont="1" applyBorder="1" applyAlignment="1">
      <alignment horizontal="left" vertical="center" wrapText="1"/>
    </xf>
    <xf numFmtId="9" fontId="13" fillId="0" borderId="18" xfId="2" applyFont="1" applyFill="1" applyBorder="1" applyAlignment="1">
      <alignment horizontal="center" vertical="center" wrapText="1"/>
    </xf>
    <xf numFmtId="0" fontId="10" fillId="2" borderId="19" xfId="0"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1" xfId="0" applyNumberFormat="1" applyFont="1" applyFill="1" applyBorder="1" applyAlignment="1">
      <alignment horizontal="center" vertical="center" wrapText="1"/>
    </xf>
    <xf numFmtId="0" fontId="13" fillId="0" borderId="17" xfId="0" applyFont="1" applyBorder="1" applyAlignment="1">
      <alignment horizontal="center" vertical="center" wrapText="1"/>
    </xf>
    <xf numFmtId="10" fontId="13" fillId="0" borderId="18" xfId="2" applyNumberFormat="1" applyFont="1" applyFill="1" applyBorder="1" applyAlignment="1">
      <alignment horizontal="center" vertical="center" wrapText="1"/>
    </xf>
    <xf numFmtId="0" fontId="13" fillId="6" borderId="22" xfId="0" applyFont="1" applyFill="1" applyBorder="1" applyAlignment="1">
      <alignment horizontal="center" vertical="center" wrapText="1"/>
    </xf>
    <xf numFmtId="9" fontId="14" fillId="6" borderId="23" xfId="0" applyNumberFormat="1" applyFont="1" applyFill="1" applyBorder="1" applyAlignment="1">
      <alignment horizontal="center" vertical="center" wrapText="1"/>
    </xf>
    <xf numFmtId="0" fontId="13" fillId="6" borderId="24" xfId="0" applyFont="1" applyFill="1" applyBorder="1" applyAlignment="1">
      <alignment horizontal="center" vertical="center" wrapText="1"/>
    </xf>
    <xf numFmtId="9" fontId="14" fillId="6" borderId="25" xfId="0" applyNumberFormat="1" applyFont="1" applyFill="1" applyBorder="1" applyAlignment="1">
      <alignment horizontal="center" vertical="center" wrapText="1"/>
    </xf>
    <xf numFmtId="0" fontId="8" fillId="0" borderId="0" xfId="0" applyFont="1" applyAlignment="1">
      <alignment vertical="center" wrapText="1"/>
    </xf>
    <xf numFmtId="0" fontId="0" fillId="0" borderId="0" xfId="0" applyAlignment="1">
      <alignment horizontal="left" vertical="center"/>
    </xf>
    <xf numFmtId="0" fontId="16" fillId="6" borderId="10" xfId="0" applyFont="1" applyFill="1" applyBorder="1" applyAlignment="1">
      <alignment horizontal="center" vertical="center" wrapText="1"/>
    </xf>
    <xf numFmtId="166" fontId="16" fillId="6" borderId="11" xfId="1" applyNumberFormat="1" applyFont="1" applyFill="1" applyBorder="1" applyAlignment="1">
      <alignment horizontal="center" vertical="center" wrapText="1"/>
    </xf>
    <xf numFmtId="0" fontId="8" fillId="0" borderId="0" xfId="0" applyFont="1"/>
    <xf numFmtId="10" fontId="16" fillId="6" borderId="11" xfId="2" applyNumberFormat="1"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left" vertical="center" wrapText="1"/>
    </xf>
    <xf numFmtId="43" fontId="10" fillId="2" borderId="0" xfId="1" applyFont="1" applyFill="1" applyBorder="1" applyAlignment="1">
      <alignment horizontal="center" vertical="center" wrapText="1"/>
    </xf>
    <xf numFmtId="0" fontId="11" fillId="0" borderId="0" xfId="0" applyFont="1" applyAlignment="1">
      <alignment horizontal="left" vertical="center"/>
    </xf>
    <xf numFmtId="43" fontId="10" fillId="2" borderId="14" xfId="1" applyFont="1" applyFill="1" applyBorder="1" applyAlignment="1">
      <alignment horizontal="center" vertical="center" wrapText="1"/>
    </xf>
    <xf numFmtId="43" fontId="10" fillId="2" borderId="26" xfId="1" applyFont="1" applyFill="1" applyBorder="1" applyAlignment="1">
      <alignment horizontal="center" vertical="center" wrapText="1"/>
    </xf>
    <xf numFmtId="43" fontId="10" fillId="2" borderId="19" xfId="1" applyFont="1" applyFill="1" applyBorder="1" applyAlignment="1">
      <alignment horizontal="center" vertical="center" wrapText="1"/>
    </xf>
    <xf numFmtId="0" fontId="6" fillId="0" borderId="0" xfId="0" applyFont="1" applyAlignment="1">
      <alignment horizontal="left" vertical="center" wrapText="1"/>
    </xf>
  </cellXfs>
  <cellStyles count="3">
    <cellStyle name="Milliers" xfId="1" builtinId="3"/>
    <cellStyle name="Normal" xfId="0" builtinId="0"/>
    <cellStyle name="Pourcentage" xfId="2" builtinId="5"/>
  </cellStyles>
  <dxfs count="23">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335280</xdr:colOff>
      <xdr:row>0</xdr:row>
      <xdr:rowOff>83820</xdr:rowOff>
    </xdr:from>
    <xdr:to>
      <xdr:col>0</xdr:col>
      <xdr:colOff>1450722</xdr:colOff>
      <xdr:row>1</xdr:row>
      <xdr:rowOff>57150</xdr:rowOff>
    </xdr:to>
    <xdr:pic>
      <xdr:nvPicPr>
        <xdr:cNvPr id="10" name="Image 9">
          <a:extLst>
            <a:ext uri="{FF2B5EF4-FFF2-40B4-BE49-F238E27FC236}">
              <a16:creationId xmlns:a16="http://schemas.microsoft.com/office/drawing/2014/main" id="{3473D684-F785-4220-BAC6-89466DFCC8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967" t="20704" r="8803" b="18642"/>
        <a:stretch/>
      </xdr:blipFill>
      <xdr:spPr>
        <a:xfrm>
          <a:off x="335280" y="83820"/>
          <a:ext cx="1115442" cy="876300"/>
        </a:xfrm>
        <a:prstGeom prst="rect">
          <a:avLst/>
        </a:prstGeom>
      </xdr:spPr>
    </xdr:pic>
    <xdr:clientData/>
  </xdr:twoCellAnchor>
  <xdr:twoCellAnchor editAs="oneCell">
    <xdr:from>
      <xdr:col>1</xdr:col>
      <xdr:colOff>205740</xdr:colOff>
      <xdr:row>0</xdr:row>
      <xdr:rowOff>91470</xdr:rowOff>
    </xdr:from>
    <xdr:to>
      <xdr:col>1</xdr:col>
      <xdr:colOff>1044843</xdr:colOff>
      <xdr:row>0</xdr:row>
      <xdr:rowOff>800361</xdr:rowOff>
    </xdr:to>
    <xdr:pic>
      <xdr:nvPicPr>
        <xdr:cNvPr id="12" name="Image 11">
          <a:extLst>
            <a:ext uri="{FF2B5EF4-FFF2-40B4-BE49-F238E27FC236}">
              <a16:creationId xmlns:a16="http://schemas.microsoft.com/office/drawing/2014/main" id="{0838EBA9-783D-AA13-596E-4603112BA22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a:fillRect/>
        </a:stretch>
      </xdr:blipFill>
      <xdr:spPr bwMode="auto">
        <a:xfrm>
          <a:off x="1783080" y="91470"/>
          <a:ext cx="842913" cy="708891"/>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82FD1B-7AF5-4372-848F-7862AE1BE69F}" name="Tableau14" displayName="Tableau14" ref="A2:U27" totalsRowShown="0" headerRowDxfId="22" dataDxfId="21">
  <autoFilter ref="A2:U27" xr:uid="{EA82FD1B-7AF5-4372-848F-7862AE1BE69F}"/>
  <sortState xmlns:xlrd2="http://schemas.microsoft.com/office/spreadsheetml/2017/richdata2" ref="A3:E12">
    <sortCondition ref="A2:A12"/>
  </sortState>
  <tableColumns count="21">
    <tableColumn id="8" xr3:uid="{A49C70D1-7565-483F-A6DF-71F0A27FCAEB}" name="Titre de l'action" dataDxfId="20"/>
    <tableColumn id="5" xr3:uid="{46F0F0CE-4F5F-4B55-B66C-A421AC730437}" name="Attribution BC" dataDxfId="19"/>
    <tableColumn id="4" xr3:uid="{29355A4F-E5B5-4DFD-8284-1ED606461A06}" name="Scopes" dataDxfId="18"/>
    <tableColumn id="1" xr3:uid="{4A5F4BEF-D732-413A-91CB-5E968D32D006}" name="Idées Workshop 13 janvier 2023" dataDxfId="17"/>
    <tableColumn id="6" xr3:uid="{ED9803CC-0C79-47D7-A446-9FC4D0287014}" name="Description de l'action" dataDxfId="16"/>
    <tableColumn id="17" xr3:uid="{340A8867-1C88-4E40-B338-742000AC9B37}" name="Résultats attendus" dataDxfId="15"/>
    <tableColumn id="9" xr3:uid="{5F453B8D-7789-4122-8396-D20FCA9C1BB1}" name="Personnes concernées" dataDxfId="14"/>
    <tableColumn id="10" xr3:uid="{4AAC0F56-EE27-42CC-AEC3-B3ACCFA270B1}" name="Facteurs de réussite" dataDxfId="13"/>
    <tableColumn id="11" xr3:uid="{7F4836B1-C188-4AA2-9A50-81B11C7A9B06}" name="Indicateurs" dataDxfId="12"/>
    <tableColumn id="12" xr3:uid="{5083901C-DA18-4668-8173-061FE036282F}" name="Investissements ?" dataDxfId="11"/>
    <tableColumn id="2" xr3:uid="{71F1ED9A-3BDC-46A2-A5C8-2967152578FE}" name="Classification temporelle" dataDxfId="10"/>
    <tableColumn id="3" xr3:uid="{B4C593C7-9309-434C-9206-0490E183FC94}" name="Classification Négawatts" dataDxfId="9"/>
    <tableColumn id="7" xr3:uid="{CCD6F13E-9604-401D-96A3-340C81889F45}" name="Objectifs 2025 en % de réduction par rapport 2018" dataDxfId="8"/>
    <tableColumn id="18" xr3:uid="{7B16D30D-D31D-4114-8F3C-C005DD90A950}" name="Objectifs 2030 en % de réduction par rapport 2018" dataDxfId="7"/>
    <tableColumn id="19" xr3:uid="{ECEC27DB-6AA5-42F5-A6C2-DCA7B9D7A9BB}" name="Objectifs 2040 en % de réduction par rapport 2018" dataDxfId="6"/>
    <tableColumn id="21" xr3:uid="{CF47BE1B-B2CE-41C4-AF1A-A0237EFE7062}" name="Objectifs GOBAL pour 2028 vs2018" dataDxfId="5"/>
    <tableColumn id="20" xr3:uid="{48353C44-4814-498E-8574-24A77C2186F0}" name="Réduction attendue en termes de consommation- horizon 2040" dataDxfId="4" dataCellStyle="Milliers"/>
    <tableColumn id="13" xr3:uid="{62722C61-69DD-4E0F-8B7A-2F1EF2EE17EB}" name="Réduction attendue kg CO22" dataDxfId="3"/>
    <tableColumn id="15" xr3:uid="{2EB32334-88D3-4A3C-9BE3-F181E7E423A3}" name="Owner" dataDxfId="2"/>
    <tableColumn id="16" xr3:uid="{68BB605F-6C84-4C75-A096-47B3841A0E48}" name="Due date?" dataDxfId="1"/>
    <tableColumn id="14" xr3:uid="{9BD7968F-01F6-464F-9FAA-DC8E7AF1FA5B}" name="Remarque"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0DE69-C37A-43C8-9D86-45E0027DF877}">
  <dimension ref="A1:K93"/>
  <sheetViews>
    <sheetView tabSelected="1" view="pageBreakPreview" topLeftCell="A8" zoomScale="130" zoomScaleNormal="100" zoomScaleSheetLayoutView="130" workbookViewId="0">
      <selection activeCell="B8" sqref="B8"/>
    </sheetView>
  </sheetViews>
  <sheetFormatPr baseColWidth="10" defaultColWidth="11.44140625" defaultRowHeight="14.4" x14ac:dyDescent="0.3"/>
  <cols>
    <col min="1" max="1" width="20.33203125" style="1" customWidth="1"/>
    <col min="2" max="2" width="20.6640625" style="2" customWidth="1"/>
    <col min="3" max="3" width="16" style="1" customWidth="1"/>
    <col min="4" max="4" width="15.33203125" style="16" customWidth="1"/>
    <col min="5" max="5" width="13.6640625" style="1" customWidth="1"/>
    <col min="6" max="6" width="12.44140625" style="1" customWidth="1"/>
    <col min="7" max="8" width="9.33203125" style="1" customWidth="1"/>
    <col min="9" max="16384" width="11.44140625" style="1"/>
  </cols>
  <sheetData>
    <row r="1" spans="1:8" ht="18" x14ac:dyDescent="0.3">
      <c r="B1" s="86" t="s">
        <v>193</v>
      </c>
      <c r="C1" s="86"/>
      <c r="D1" s="86"/>
      <c r="E1" s="86"/>
      <c r="F1" s="86"/>
    </row>
    <row r="2" spans="1:8" ht="18" x14ac:dyDescent="0.3">
      <c r="B2" s="31"/>
      <c r="C2" s="31"/>
      <c r="D2" s="31"/>
      <c r="E2" s="31"/>
      <c r="F2" s="31"/>
    </row>
    <row r="3" spans="1:8" customFormat="1" ht="16.2" customHeight="1" x14ac:dyDescent="0.3">
      <c r="A3" s="32" t="s">
        <v>237</v>
      </c>
    </row>
    <row r="4" spans="1:8" customFormat="1" ht="16.2" customHeight="1" x14ac:dyDescent="0.3">
      <c r="A4" s="32" t="s">
        <v>136</v>
      </c>
    </row>
    <row r="5" spans="1:8" customFormat="1" ht="16.2" customHeight="1" x14ac:dyDescent="0.3">
      <c r="A5" s="32" t="s">
        <v>175</v>
      </c>
    </row>
    <row r="6" spans="1:8" customFormat="1" ht="16.2" customHeight="1" x14ac:dyDescent="0.3">
      <c r="A6" s="32" t="s">
        <v>137</v>
      </c>
    </row>
    <row r="7" spans="1:8" customFormat="1" ht="16.2" customHeight="1" x14ac:dyDescent="0.3">
      <c r="A7" s="32" t="s">
        <v>138</v>
      </c>
    </row>
    <row r="8" spans="1:8" customFormat="1" ht="16.2" customHeight="1" x14ac:dyDescent="0.3">
      <c r="A8" s="32" t="s">
        <v>236</v>
      </c>
    </row>
    <row r="9" spans="1:8" customFormat="1" ht="16.2" customHeight="1" x14ac:dyDescent="0.3">
      <c r="A9" s="32" t="s">
        <v>194</v>
      </c>
    </row>
    <row r="10" spans="1:8" customFormat="1" ht="16.2" customHeight="1" x14ac:dyDescent="0.3">
      <c r="A10" s="32" t="s">
        <v>139</v>
      </c>
    </row>
    <row r="11" spans="1:8" customFormat="1" x14ac:dyDescent="0.3"/>
    <row r="12" spans="1:8" customFormat="1" ht="18" x14ac:dyDescent="0.3">
      <c r="A12" s="33" t="s">
        <v>140</v>
      </c>
      <c r="B12" s="2"/>
    </row>
    <row r="13" spans="1:8" customFormat="1" ht="240.6" customHeight="1" x14ac:dyDescent="0.3">
      <c r="A13" s="87" t="s">
        <v>195</v>
      </c>
      <c r="B13" s="87"/>
      <c r="C13" s="87"/>
      <c r="D13" s="87"/>
      <c r="E13" s="87"/>
      <c r="F13" s="87"/>
      <c r="G13" s="87"/>
      <c r="H13" s="87"/>
    </row>
    <row r="14" spans="1:8" customFormat="1" ht="18" x14ac:dyDescent="0.3">
      <c r="A14" s="33" t="s">
        <v>176</v>
      </c>
      <c r="B14" s="2"/>
      <c r="C14" s="34"/>
      <c r="D14" s="34"/>
      <c r="E14" s="34"/>
      <c r="F14" s="34"/>
      <c r="G14" s="34"/>
      <c r="H14" s="34"/>
    </row>
    <row r="15" spans="1:8" x14ac:dyDescent="0.3">
      <c r="F15" s="88" t="s">
        <v>141</v>
      </c>
      <c r="G15" s="88"/>
      <c r="H15" s="88"/>
    </row>
    <row r="16" spans="1:8" s="2" customFormat="1" ht="43.95" customHeight="1" x14ac:dyDescent="0.3">
      <c r="A16" s="66" t="s">
        <v>142</v>
      </c>
      <c r="B16" s="67" t="s">
        <v>53</v>
      </c>
      <c r="C16" s="67" t="s">
        <v>143</v>
      </c>
      <c r="D16" s="63" t="s">
        <v>144</v>
      </c>
      <c r="E16" s="67" t="s">
        <v>145</v>
      </c>
      <c r="F16" s="67" t="s">
        <v>146</v>
      </c>
      <c r="G16" s="67" t="s">
        <v>147</v>
      </c>
      <c r="H16" s="68" t="s">
        <v>148</v>
      </c>
    </row>
    <row r="17" spans="1:11" s="3" customFormat="1" ht="19.95" customHeight="1" x14ac:dyDescent="0.3">
      <c r="A17" s="76">
        <v>1</v>
      </c>
      <c r="B17" s="35" t="str">
        <f>Actions!B22</f>
        <v>Photovoltaïque</v>
      </c>
      <c r="C17" s="36">
        <v>-1</v>
      </c>
      <c r="D17" s="37">
        <f>Actions!R22/1000</f>
        <v>11</v>
      </c>
      <c r="E17" s="38" t="str">
        <f>Actions!K22</f>
        <v>Court terme</v>
      </c>
      <c r="F17" s="39">
        <v>0</v>
      </c>
      <c r="G17" s="39">
        <v>1</v>
      </c>
      <c r="H17" s="77">
        <v>0</v>
      </c>
      <c r="I17" s="40"/>
      <c r="J17" s="40"/>
      <c r="K17" s="40"/>
    </row>
    <row r="18" spans="1:11" s="3" customFormat="1" ht="19.95" customHeight="1" x14ac:dyDescent="0.3">
      <c r="A18" s="76">
        <v>2</v>
      </c>
      <c r="B18" s="35" t="str">
        <f>Actions!B23</f>
        <v>Acheteur-magasinier : nouvelle fonction</v>
      </c>
      <c r="C18" s="36">
        <v>-0.1</v>
      </c>
      <c r="D18" s="37">
        <f>Actions!R23/1000</f>
        <v>47</v>
      </c>
      <c r="E18" s="38" t="str">
        <f>Actions!K23</f>
        <v>Court terme</v>
      </c>
      <c r="F18" s="39">
        <v>1</v>
      </c>
      <c r="G18" s="39">
        <v>0</v>
      </c>
      <c r="H18" s="77">
        <v>0</v>
      </c>
      <c r="I18" s="40"/>
      <c r="J18" s="40"/>
      <c r="K18" s="40"/>
    </row>
    <row r="19" spans="1:11" s="3" customFormat="1" ht="19.95" customHeight="1" x14ac:dyDescent="0.3">
      <c r="A19" s="76">
        <v>3</v>
      </c>
      <c r="B19" s="35" t="str">
        <f>Actions!B24</f>
        <v>Bac mélangeur</v>
      </c>
      <c r="C19" s="36">
        <v>-0.05</v>
      </c>
      <c r="D19" s="37">
        <f>Actions!R24/1000</f>
        <v>10</v>
      </c>
      <c r="E19" s="38" t="str">
        <f>Actions!K24</f>
        <v>Court terme</v>
      </c>
      <c r="F19" s="39">
        <v>0</v>
      </c>
      <c r="G19" s="39">
        <v>0</v>
      </c>
      <c r="H19" s="77">
        <v>1</v>
      </c>
      <c r="I19" s="40"/>
      <c r="J19" s="40"/>
      <c r="K19" s="40"/>
    </row>
    <row r="20" spans="1:11" s="7" customFormat="1" ht="19.95" customHeight="1" x14ac:dyDescent="0.3">
      <c r="A20" s="76">
        <v>4</v>
      </c>
      <c r="B20" s="35" t="str">
        <f>Actions!B25</f>
        <v>Collaboration sociétés externes</v>
      </c>
      <c r="C20" s="36">
        <v>-0.15</v>
      </c>
      <c r="D20" s="37">
        <f>Actions!R25/1000</f>
        <v>369</v>
      </c>
      <c r="E20" s="38" t="str">
        <f>Actions!K25</f>
        <v>Court terme</v>
      </c>
      <c r="F20" s="39">
        <v>0</v>
      </c>
      <c r="G20" s="39">
        <v>0</v>
      </c>
      <c r="H20" s="77">
        <v>1</v>
      </c>
      <c r="I20" s="40"/>
      <c r="J20" s="40"/>
      <c r="K20" s="40"/>
    </row>
    <row r="21" spans="1:11" s="7" customFormat="1" ht="19.95" customHeight="1" x14ac:dyDescent="0.3">
      <c r="A21" s="76">
        <v>5</v>
      </c>
      <c r="B21" s="35" t="str">
        <f>Actions!B26</f>
        <v>Tronçonneuses, souffleurs… électriques</v>
      </c>
      <c r="C21" s="36">
        <v>-0.3</v>
      </c>
      <c r="D21" s="37">
        <v>5</v>
      </c>
      <c r="E21" s="38" t="str">
        <f>Actions!K26</f>
        <v>Moyen terme</v>
      </c>
      <c r="F21" s="39">
        <v>1</v>
      </c>
      <c r="G21" s="39">
        <v>0</v>
      </c>
      <c r="H21" s="77">
        <v>0</v>
      </c>
      <c r="I21" s="40"/>
      <c r="J21" s="40"/>
      <c r="K21" s="40"/>
    </row>
    <row r="22" spans="1:11" s="7" customFormat="1" ht="19.95" customHeight="1" x14ac:dyDescent="0.3">
      <c r="A22" s="78">
        <v>6</v>
      </c>
      <c r="B22" s="41" t="str">
        <f>Actions!B27</f>
        <v>Formation éco-conduite - CAP</v>
      </c>
      <c r="C22" s="42">
        <v>-0.1</v>
      </c>
      <c r="D22" s="43">
        <f>Actions!R27/1000</f>
        <v>86</v>
      </c>
      <c r="E22" s="44" t="str">
        <f>Actions!K27</f>
        <v>Long terme</v>
      </c>
      <c r="F22" s="45">
        <v>1</v>
      </c>
      <c r="G22" s="45">
        <v>0</v>
      </c>
      <c r="H22" s="79">
        <v>0</v>
      </c>
      <c r="I22" s="40"/>
      <c r="J22" s="40"/>
      <c r="K22" s="40"/>
    </row>
    <row r="23" spans="1:11" x14ac:dyDescent="0.3">
      <c r="B23" s="4"/>
      <c r="C23" s="46" t="s">
        <v>149</v>
      </c>
      <c r="D23" s="47">
        <f>SUM(D17:D22)</f>
        <v>528</v>
      </c>
      <c r="E23" s="4"/>
      <c r="F23" s="4"/>
    </row>
    <row r="25" spans="1:11" ht="18" x14ac:dyDescent="0.3">
      <c r="A25" s="33" t="s">
        <v>150</v>
      </c>
      <c r="B25" s="1"/>
      <c r="C25" s="16"/>
      <c r="D25" s="1"/>
    </row>
    <row r="26" spans="1:11" x14ac:dyDescent="0.3">
      <c r="A26" s="2"/>
      <c r="B26" s="1"/>
      <c r="C26" s="16"/>
      <c r="D26" s="1"/>
    </row>
    <row r="27" spans="1:11" x14ac:dyDescent="0.3">
      <c r="A27" s="62" t="s">
        <v>145</v>
      </c>
      <c r="B27" s="63" t="s">
        <v>151</v>
      </c>
      <c r="C27" s="64" t="s">
        <v>152</v>
      </c>
      <c r="D27" s="1"/>
    </row>
    <row r="28" spans="1:11" x14ac:dyDescent="0.3">
      <c r="A28" s="48" t="s">
        <v>153</v>
      </c>
      <c r="B28" s="49">
        <f>SUMIF($E$17:$E$22,"Moyen terme",$D$17:$D$22)</f>
        <v>5</v>
      </c>
      <c r="C28" s="50">
        <f>B28/$B$82</f>
        <v>8.3930508339489791E-4</v>
      </c>
      <c r="D28" s="1"/>
    </row>
    <row r="29" spans="1:11" x14ac:dyDescent="0.3">
      <c r="A29" s="48" t="s">
        <v>154</v>
      </c>
      <c r="B29" s="49">
        <f>SUMIF($E$17:$E$22,"Court terme",$D$17:$D$22)</f>
        <v>437</v>
      </c>
      <c r="C29" s="50">
        <f>B29/$B$82</f>
        <v>7.335526428871407E-2</v>
      </c>
      <c r="D29" s="1"/>
    </row>
    <row r="30" spans="1:11" x14ac:dyDescent="0.3">
      <c r="A30" s="48" t="s">
        <v>155</v>
      </c>
      <c r="B30" s="49">
        <f>SUMIF($E$17:$E$22,"Long terme",$D$17:$D$22)</f>
        <v>86</v>
      </c>
      <c r="C30" s="50">
        <f>B30/$B$82</f>
        <v>1.4436047434392243E-2</v>
      </c>
      <c r="D30" s="1"/>
    </row>
    <row r="31" spans="1:11" ht="18" x14ac:dyDescent="0.3">
      <c r="A31" s="31"/>
      <c r="B31" s="47">
        <f>SUM(B28:B30)</f>
        <v>528</v>
      </c>
      <c r="C31" s="51">
        <f>B31/B82</f>
        <v>8.8630616806501208E-2</v>
      </c>
      <c r="D31" s="1"/>
    </row>
    <row r="32" spans="1:11" x14ac:dyDescent="0.3">
      <c r="A32"/>
      <c r="B32"/>
      <c r="C32"/>
      <c r="D32"/>
    </row>
    <row r="33" spans="1:6" ht="18" x14ac:dyDescent="0.3">
      <c r="A33" s="33" t="s">
        <v>156</v>
      </c>
      <c r="B33" s="1"/>
      <c r="C33" s="16"/>
      <c r="D33" s="1"/>
    </row>
    <row r="34" spans="1:6" x14ac:dyDescent="0.3">
      <c r="A34" s="62" t="s">
        <v>157</v>
      </c>
      <c r="B34" s="63" t="s">
        <v>151</v>
      </c>
      <c r="C34" s="64" t="s">
        <v>152</v>
      </c>
      <c r="D34" s="1"/>
    </row>
    <row r="35" spans="1:6" x14ac:dyDescent="0.3">
      <c r="A35" s="48" t="s">
        <v>146</v>
      </c>
      <c r="B35" s="49">
        <f>($D$17*F17)+($D$18*F18)+($D$19*F19)+($D$20*F20)+($D$21*F21)+($D$22*F22)</f>
        <v>138</v>
      </c>
      <c r="C35" s="50">
        <f>B35/B87</f>
        <v>8.4104674001710011E-2</v>
      </c>
      <c r="D35" s="1"/>
    </row>
    <row r="36" spans="1:6" x14ac:dyDescent="0.3">
      <c r="A36" s="48" t="s">
        <v>147</v>
      </c>
      <c r="B36" s="49">
        <f>($D$17*G17)+($D$18*G18)+($D$19*G19)+($D$20*G20)+($D$21*G21)+($D$22*G22)</f>
        <v>11</v>
      </c>
      <c r="C36" s="50">
        <f>B36/B88</f>
        <v>0.96331022819155399</v>
      </c>
      <c r="D36" s="1"/>
    </row>
    <row r="37" spans="1:6" x14ac:dyDescent="0.3">
      <c r="A37" s="48" t="s">
        <v>148</v>
      </c>
      <c r="B37" s="49">
        <f>($D$17*H17)+($D$18*H18)+($D$19*H19)+($D$20*H20)+($D$21*H21)+($D$22*H22)</f>
        <v>379</v>
      </c>
      <c r="C37" s="50">
        <f>B37/B89</f>
        <v>8.8035573652590376E-2</v>
      </c>
      <c r="D37" s="1"/>
    </row>
    <row r="38" spans="1:6" ht="18" x14ac:dyDescent="0.3">
      <c r="A38" s="31"/>
      <c r="B38" s="47">
        <f>SUM(B35:B37)</f>
        <v>528</v>
      </c>
      <c r="C38" s="51">
        <f>B38/B90</f>
        <v>8.8630616806501222E-2</v>
      </c>
      <c r="D38" s="1"/>
    </row>
    <row r="39" spans="1:6" ht="18" x14ac:dyDescent="0.3">
      <c r="B39" s="31"/>
    </row>
    <row r="40" spans="1:6" ht="18" x14ac:dyDescent="0.3">
      <c r="A40" s="33" t="s">
        <v>183</v>
      </c>
      <c r="B40" s="1"/>
      <c r="C40" s="16"/>
      <c r="D40" s="1"/>
    </row>
    <row r="41" spans="1:6" ht="28.8" x14ac:dyDescent="0.3">
      <c r="A41" s="62" t="s">
        <v>158</v>
      </c>
      <c r="B41" s="63" t="s">
        <v>189</v>
      </c>
      <c r="C41" s="63" t="s">
        <v>159</v>
      </c>
      <c r="D41" s="63" t="s">
        <v>152</v>
      </c>
      <c r="E41" s="64" t="s">
        <v>160</v>
      </c>
      <c r="F41" s="64" t="s">
        <v>202</v>
      </c>
    </row>
    <row r="42" spans="1:6" ht="29.4" customHeight="1" x14ac:dyDescent="0.3">
      <c r="A42" s="48" t="s">
        <v>184</v>
      </c>
      <c r="B42" s="58">
        <v>221607</v>
      </c>
      <c r="C42" s="60" t="s">
        <v>190</v>
      </c>
      <c r="D42" s="52">
        <v>0.05</v>
      </c>
      <c r="E42" s="59">
        <f t="shared" ref="E42" si="0">B42*D42</f>
        <v>11080.35</v>
      </c>
      <c r="F42" s="59">
        <f>B42-E42</f>
        <v>210526.65</v>
      </c>
    </row>
    <row r="43" spans="1:6" ht="29.4" customHeight="1" x14ac:dyDescent="0.3">
      <c r="A43" s="48" t="s">
        <v>185</v>
      </c>
      <c r="B43" s="58">
        <v>234838</v>
      </c>
      <c r="C43" s="60">
        <f>A18</f>
        <v>2</v>
      </c>
      <c r="D43" s="52">
        <v>0.05</v>
      </c>
      <c r="E43" s="59">
        <f t="shared" ref="E43:E46" si="1">B43*D43</f>
        <v>11741.900000000001</v>
      </c>
      <c r="F43" s="59">
        <f t="shared" ref="F43:F46" si="2">B43-E43</f>
        <v>223096.1</v>
      </c>
    </row>
    <row r="44" spans="1:6" ht="29.4" customHeight="1" x14ac:dyDescent="0.3">
      <c r="A44" s="48" t="s">
        <v>186</v>
      </c>
      <c r="B44" s="58">
        <v>97564</v>
      </c>
      <c r="C44" s="60" t="s">
        <v>191</v>
      </c>
      <c r="D44" s="52">
        <v>0.1</v>
      </c>
      <c r="E44" s="59">
        <f t="shared" si="1"/>
        <v>9756.4</v>
      </c>
      <c r="F44" s="59">
        <f t="shared" si="2"/>
        <v>87807.6</v>
      </c>
    </row>
    <row r="45" spans="1:6" ht="29.4" customHeight="1" x14ac:dyDescent="0.3">
      <c r="A45" s="48" t="s">
        <v>187</v>
      </c>
      <c r="B45" s="58">
        <v>24432</v>
      </c>
      <c r="C45" s="60" t="s">
        <v>191</v>
      </c>
      <c r="D45" s="52">
        <v>0.1</v>
      </c>
      <c r="E45" s="59">
        <f t="shared" si="1"/>
        <v>2443.2000000000003</v>
      </c>
      <c r="F45" s="59">
        <f t="shared" si="2"/>
        <v>21988.799999999999</v>
      </c>
    </row>
    <row r="46" spans="1:6" ht="29.4" customHeight="1" x14ac:dyDescent="0.3">
      <c r="A46" s="48" t="s">
        <v>188</v>
      </c>
      <c r="B46" s="61">
        <v>68377</v>
      </c>
      <c r="C46" s="60">
        <v>1</v>
      </c>
      <c r="D46" s="52">
        <v>1</v>
      </c>
      <c r="E46" s="65">
        <f t="shared" si="1"/>
        <v>68377</v>
      </c>
      <c r="F46" s="65">
        <f t="shared" si="2"/>
        <v>0</v>
      </c>
    </row>
    <row r="47" spans="1:6" ht="18" x14ac:dyDescent="0.3">
      <c r="B47" s="31"/>
    </row>
    <row r="48" spans="1:6" ht="18" x14ac:dyDescent="0.3">
      <c r="B48" s="31"/>
    </row>
    <row r="49" spans="1:7" ht="18" x14ac:dyDescent="0.3">
      <c r="A49" s="33" t="s">
        <v>234</v>
      </c>
      <c r="B49" s="31"/>
    </row>
    <row r="50" spans="1:7" ht="18" x14ac:dyDescent="0.3">
      <c r="A50" t="s">
        <v>235</v>
      </c>
      <c r="B50" s="31"/>
    </row>
    <row r="51" spans="1:7" ht="18" x14ac:dyDescent="0.3">
      <c r="A51"/>
      <c r="B51" s="31"/>
    </row>
    <row r="52" spans="1:7" ht="43.2" x14ac:dyDescent="0.3">
      <c r="A52" s="62" t="s">
        <v>214</v>
      </c>
      <c r="B52" s="62" t="s">
        <v>203</v>
      </c>
      <c r="C52" s="62" t="s">
        <v>223</v>
      </c>
      <c r="D52" s="62" t="s">
        <v>233</v>
      </c>
      <c r="E52" s="62" t="s">
        <v>204</v>
      </c>
    </row>
    <row r="53" spans="1:7" ht="28.8" customHeight="1" x14ac:dyDescent="0.3">
      <c r="A53" s="90" t="s">
        <v>205</v>
      </c>
      <c r="B53" s="82" t="s">
        <v>225</v>
      </c>
      <c r="C53" s="83" t="s">
        <v>217</v>
      </c>
      <c r="D53" s="82" t="s">
        <v>221</v>
      </c>
      <c r="E53" s="85">
        <f>1-E56</f>
        <v>3.6699999999999955E-2</v>
      </c>
    </row>
    <row r="54" spans="1:7" ht="28.8" customHeight="1" x14ac:dyDescent="0.3">
      <c r="A54" s="91"/>
      <c r="B54" s="82" t="s">
        <v>206</v>
      </c>
      <c r="C54" s="83" t="s">
        <v>218</v>
      </c>
      <c r="D54" s="82" t="s">
        <v>215</v>
      </c>
      <c r="E54" s="85">
        <v>0</v>
      </c>
    </row>
    <row r="55" spans="1:7" ht="28.8" customHeight="1" x14ac:dyDescent="0.3">
      <c r="A55" s="92"/>
      <c r="B55" s="82" t="s">
        <v>207</v>
      </c>
      <c r="C55" s="83" t="s">
        <v>219</v>
      </c>
      <c r="D55" s="82" t="s">
        <v>215</v>
      </c>
      <c r="E55" s="85">
        <v>0</v>
      </c>
    </row>
    <row r="56" spans="1:7" ht="28.8" customHeight="1" x14ac:dyDescent="0.3">
      <c r="A56" s="62" t="s">
        <v>208</v>
      </c>
      <c r="B56" s="82" t="s">
        <v>209</v>
      </c>
      <c r="C56" s="83" t="s">
        <v>220</v>
      </c>
      <c r="D56" s="82" t="s">
        <v>222</v>
      </c>
      <c r="E56" s="85">
        <v>0.96330000000000005</v>
      </c>
    </row>
    <row r="57" spans="1:7" ht="28.8" customHeight="1" x14ac:dyDescent="0.3">
      <c r="A57" s="62" t="s">
        <v>210</v>
      </c>
      <c r="B57" s="82" t="s">
        <v>226</v>
      </c>
      <c r="C57" s="83" t="s">
        <v>220</v>
      </c>
      <c r="D57" s="82" t="s">
        <v>222</v>
      </c>
      <c r="E57" s="85">
        <v>0.96330000000000005</v>
      </c>
    </row>
    <row r="58" spans="1:7" ht="28.8" customHeight="1" x14ac:dyDescent="0.3">
      <c r="A58" s="62" t="s">
        <v>211</v>
      </c>
      <c r="B58" s="82" t="s">
        <v>216</v>
      </c>
      <c r="C58" s="83" t="s">
        <v>212</v>
      </c>
      <c r="D58" s="82" t="s">
        <v>213</v>
      </c>
      <c r="E58" s="85">
        <v>0</v>
      </c>
    </row>
    <row r="59" spans="1:7" x14ac:dyDescent="0.3">
      <c r="A59" s="80"/>
      <c r="B59" s="3"/>
      <c r="C59" s="80"/>
      <c r="D59" s="3"/>
      <c r="E59" s="80"/>
    </row>
    <row r="60" spans="1:7" ht="31.2" customHeight="1" x14ac:dyDescent="0.3">
      <c r="A60" s="93" t="s">
        <v>224</v>
      </c>
      <c r="B60" s="93"/>
      <c r="C60" s="93"/>
      <c r="D60" s="93"/>
      <c r="E60" s="93"/>
      <c r="F60" s="93"/>
      <c r="G60" s="93"/>
    </row>
    <row r="61" spans="1:7" x14ac:dyDescent="0.3">
      <c r="A61" s="81"/>
      <c r="D61" s="1"/>
    </row>
    <row r="62" spans="1:7" x14ac:dyDescent="0.3">
      <c r="A62" s="84" t="s">
        <v>227</v>
      </c>
      <c r="D62" s="1"/>
    </row>
    <row r="63" spans="1:7" x14ac:dyDescent="0.3">
      <c r="A63"/>
      <c r="D63" s="1"/>
    </row>
    <row r="64" spans="1:7" x14ac:dyDescent="0.3">
      <c r="A64" t="s">
        <v>228</v>
      </c>
      <c r="D64" s="1"/>
    </row>
    <row r="65" spans="1:5" x14ac:dyDescent="0.3">
      <c r="A65" t="s">
        <v>229</v>
      </c>
      <c r="D65" s="1"/>
    </row>
    <row r="66" spans="1:5" x14ac:dyDescent="0.3">
      <c r="B66" t="s">
        <v>231</v>
      </c>
      <c r="D66" s="1"/>
    </row>
    <row r="67" spans="1:5" x14ac:dyDescent="0.3">
      <c r="B67" t="s">
        <v>232</v>
      </c>
      <c r="D67" s="1"/>
    </row>
    <row r="68" spans="1:5" x14ac:dyDescent="0.3">
      <c r="A68" t="s">
        <v>230</v>
      </c>
      <c r="D68" s="1"/>
    </row>
    <row r="69" spans="1:5" x14ac:dyDescent="0.3">
      <c r="D69" s="1"/>
    </row>
    <row r="70" spans="1:5" x14ac:dyDescent="0.3">
      <c r="D70" s="1"/>
    </row>
    <row r="71" spans="1:5" ht="18" x14ac:dyDescent="0.3">
      <c r="A71" s="89" t="s">
        <v>192</v>
      </c>
      <c r="B71" s="89"/>
      <c r="C71" s="89"/>
      <c r="D71" s="53"/>
      <c r="E71" s="53"/>
    </row>
    <row r="72" spans="1:5" x14ac:dyDescent="0.3">
      <c r="A72" s="53"/>
      <c r="B72" s="53"/>
      <c r="C72" s="53"/>
      <c r="D72" s="53"/>
      <c r="E72" s="53"/>
    </row>
    <row r="73" spans="1:5" ht="29.4" customHeight="1" x14ac:dyDescent="0.3">
      <c r="A73" s="66" t="s">
        <v>161</v>
      </c>
      <c r="B73" s="67" t="s">
        <v>162</v>
      </c>
      <c r="C73" s="68" t="s">
        <v>163</v>
      </c>
      <c r="D73" s="53"/>
      <c r="E73" s="53"/>
    </row>
    <row r="74" spans="1:5" ht="14.4" customHeight="1" x14ac:dyDescent="0.3">
      <c r="A74" s="69" t="s">
        <v>164</v>
      </c>
      <c r="B74" s="54">
        <v>2851.6174962834407</v>
      </c>
      <c r="C74" s="70">
        <f>B74/$B$82</f>
        <v>0.47867541210570463</v>
      </c>
      <c r="D74" s="53"/>
      <c r="E74" s="53"/>
    </row>
    <row r="75" spans="1:5" ht="14.4" customHeight="1" x14ac:dyDescent="0.3">
      <c r="A75" s="69" t="s">
        <v>166</v>
      </c>
      <c r="B75" s="54">
        <v>767.20423026000014</v>
      </c>
      <c r="C75" s="70">
        <f t="shared" ref="C75:C80" si="3">B75/$B$82</f>
        <v>0.12878368209185756</v>
      </c>
      <c r="D75" s="53"/>
      <c r="E75" s="53"/>
    </row>
    <row r="76" spans="1:5" ht="14.4" customHeight="1" x14ac:dyDescent="0.3">
      <c r="A76" s="69" t="s">
        <v>167</v>
      </c>
      <c r="B76" s="54">
        <v>659.53945075458989</v>
      </c>
      <c r="C76" s="70">
        <f t="shared" si="3"/>
        <v>0.11071096274356124</v>
      </c>
      <c r="D76" s="53"/>
      <c r="E76" s="53"/>
    </row>
    <row r="77" spans="1:5" ht="14.4" customHeight="1" x14ac:dyDescent="0.3">
      <c r="A77" s="69" t="s">
        <v>168</v>
      </c>
      <c r="B77" s="54">
        <v>623.59416999999974</v>
      </c>
      <c r="C77" s="70">
        <f t="shared" si="3"/>
        <v>0.10467715137128437</v>
      </c>
      <c r="D77" s="53"/>
      <c r="E77" s="53"/>
    </row>
    <row r="78" spans="1:5" ht="14.4" customHeight="1" x14ac:dyDescent="0.3">
      <c r="A78" s="69" t="s">
        <v>165</v>
      </c>
      <c r="B78" s="54">
        <v>477.00063427999999</v>
      </c>
      <c r="C78" s="70">
        <f t="shared" si="3"/>
        <v>8.0069811426758911E-2</v>
      </c>
      <c r="D78" s="53"/>
      <c r="E78" s="53"/>
    </row>
    <row r="79" spans="1:5" ht="14.4" customHeight="1" x14ac:dyDescent="0.3">
      <c r="A79" s="69" t="s">
        <v>169</v>
      </c>
      <c r="B79" s="54">
        <v>439.80253618000006</v>
      </c>
      <c r="C79" s="70">
        <f t="shared" si="3"/>
        <v>7.3825700861168506E-2</v>
      </c>
      <c r="D79" s="53"/>
      <c r="E79" s="53"/>
    </row>
    <row r="80" spans="1:5" ht="14.4" customHeight="1" x14ac:dyDescent="0.3">
      <c r="A80" s="69" t="s">
        <v>170</v>
      </c>
      <c r="B80" s="54">
        <v>127.13184844651117</v>
      </c>
      <c r="C80" s="70">
        <f t="shared" si="3"/>
        <v>2.1340481332509317E-2</v>
      </c>
      <c r="D80" s="53"/>
      <c r="E80" s="53"/>
    </row>
    <row r="81" spans="1:5" ht="14.4" customHeight="1" x14ac:dyDescent="0.3">
      <c r="A81" s="69" t="s">
        <v>171</v>
      </c>
      <c r="B81" s="54">
        <v>11.418959000000001</v>
      </c>
      <c r="C81" s="70">
        <f>B81/$B$82</f>
        <v>1.916798067155584E-3</v>
      </c>
      <c r="D81" s="53"/>
      <c r="E81" s="53"/>
    </row>
    <row r="82" spans="1:5" ht="14.4" customHeight="1" x14ac:dyDescent="0.3">
      <c r="A82" s="71"/>
      <c r="B82" s="72">
        <f>SUM(B74:B81)</f>
        <v>5957.309325204541</v>
      </c>
      <c r="C82" s="73"/>
      <c r="D82" s="53"/>
      <c r="E82" s="53"/>
    </row>
    <row r="83" spans="1:5" ht="14.4" customHeight="1" x14ac:dyDescent="0.3">
      <c r="A83" s="55"/>
      <c r="B83" s="55"/>
      <c r="C83" s="55"/>
      <c r="D83" s="53"/>
      <c r="E83" s="53"/>
    </row>
    <row r="84" spans="1:5" ht="14.4" customHeight="1" x14ac:dyDescent="0.3">
      <c r="A84" s="55"/>
      <c r="B84" s="55"/>
      <c r="C84" s="55"/>
      <c r="D84" s="53"/>
      <c r="E84" s="53"/>
    </row>
    <row r="85" spans="1:5" ht="14.4" customHeight="1" x14ac:dyDescent="0.3">
      <c r="A85" s="2"/>
      <c r="B85" s="1"/>
      <c r="C85" s="16"/>
      <c r="D85" s="53"/>
    </row>
    <row r="86" spans="1:5" ht="27.6" customHeight="1" x14ac:dyDescent="0.3">
      <c r="A86" s="66" t="s">
        <v>172</v>
      </c>
      <c r="B86" s="67" t="s">
        <v>173</v>
      </c>
      <c r="C86" s="68" t="s">
        <v>163</v>
      </c>
      <c r="D86" s="53"/>
    </row>
    <row r="87" spans="1:5" ht="14.4" customHeight="1" x14ac:dyDescent="0.3">
      <c r="A87" s="74">
        <v>1</v>
      </c>
      <c r="B87" s="54">
        <v>1640.81249512</v>
      </c>
      <c r="C87" s="75">
        <f>B87/$B$90</f>
        <v>0.27542845361041646</v>
      </c>
      <c r="D87" s="56"/>
    </row>
    <row r="88" spans="1:5" ht="14.4" customHeight="1" x14ac:dyDescent="0.3">
      <c r="A88" s="74">
        <v>2</v>
      </c>
      <c r="B88" s="54">
        <v>11.418959000000001</v>
      </c>
      <c r="C88" s="75">
        <f t="shared" ref="C88:C89" si="4">B88/$B$90</f>
        <v>1.9167980671555844E-3</v>
      </c>
      <c r="D88" s="56"/>
    </row>
    <row r="89" spans="1:5" ht="14.4" customHeight="1" x14ac:dyDescent="0.3">
      <c r="A89" s="74">
        <v>3</v>
      </c>
      <c r="B89" s="54">
        <v>4305.0778710845398</v>
      </c>
      <c r="C89" s="75">
        <f t="shared" si="4"/>
        <v>0.72265474832242793</v>
      </c>
      <c r="D89" s="56"/>
    </row>
    <row r="90" spans="1:5" ht="14.4" customHeight="1" x14ac:dyDescent="0.3">
      <c r="A90" s="71" t="s">
        <v>174</v>
      </c>
      <c r="B90" s="72">
        <f>SUM(B87:B89)</f>
        <v>5957.3093252045401</v>
      </c>
      <c r="C90" s="73"/>
      <c r="D90" s="53"/>
    </row>
    <row r="91" spans="1:5" x14ac:dyDescent="0.3">
      <c r="A91" s="2"/>
      <c r="B91" s="1"/>
      <c r="C91" s="16"/>
      <c r="D91" s="53"/>
    </row>
    <row r="92" spans="1:5" x14ac:dyDescent="0.3">
      <c r="A92" s="2"/>
      <c r="B92" s="1"/>
      <c r="C92" s="16"/>
      <c r="D92" s="53"/>
    </row>
    <row r="93" spans="1:5" x14ac:dyDescent="0.3">
      <c r="A93" s="2"/>
      <c r="B93" s="1"/>
      <c r="C93" s="16"/>
      <c r="D93" s="1"/>
    </row>
  </sheetData>
  <mergeCells count="6">
    <mergeCell ref="B1:F1"/>
    <mergeCell ref="A13:H13"/>
    <mergeCell ref="F15:H15"/>
    <mergeCell ref="A71:C71"/>
    <mergeCell ref="A53:A55"/>
    <mergeCell ref="A60:G60"/>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58375-0540-4E47-9920-13FDEBE5473C}">
  <dimension ref="A1:U27"/>
  <sheetViews>
    <sheetView zoomScale="85" zoomScaleNormal="85" workbookViewId="0">
      <selection activeCell="D10" sqref="D10"/>
    </sheetView>
  </sheetViews>
  <sheetFormatPr baseColWidth="10" defaultColWidth="11.44140625" defaultRowHeight="71.400000000000006" customHeight="1" x14ac:dyDescent="0.3"/>
  <cols>
    <col min="1" max="1" width="23" style="2" customWidth="1"/>
    <col min="2" max="2" width="18.44140625" style="3" customWidth="1"/>
    <col min="3" max="3" width="18.44140625" style="2" customWidth="1"/>
    <col min="4" max="4" width="54.44140625" style="3" customWidth="1"/>
    <col min="5" max="5" width="48.6640625" style="4" customWidth="1"/>
    <col min="6" max="6" width="22.109375" style="1" customWidth="1"/>
    <col min="7" max="7" width="19" style="1" customWidth="1"/>
    <col min="8" max="8" width="15.109375" style="1" customWidth="1"/>
    <col min="9" max="9" width="14.33203125" style="1" customWidth="1"/>
    <col min="10" max="10" width="15.109375" style="1" bestFit="1" customWidth="1"/>
    <col min="11" max="12" width="15.109375" style="1" customWidth="1"/>
    <col min="13" max="16" width="17.44140625" style="1" customWidth="1"/>
    <col min="17" max="17" width="17.44140625" style="16" customWidth="1"/>
    <col min="18" max="18" width="18.6640625" style="1" customWidth="1"/>
    <col min="19" max="20" width="11.44140625" style="1"/>
    <col min="21" max="21" width="35" style="1" customWidth="1"/>
    <col min="22" max="16384" width="11.44140625" style="1"/>
  </cols>
  <sheetData>
    <row r="1" spans="1:21" ht="71.400000000000006" customHeight="1" x14ac:dyDescent="0.3">
      <c r="D1" s="14" t="s">
        <v>63</v>
      </c>
      <c r="E1" s="15" t="s">
        <v>85</v>
      </c>
      <c r="R1" s="9">
        <f>SUM(R3:R148)</f>
        <v>1431000</v>
      </c>
      <c r="S1" s="10">
        <f>R1/5629995</f>
        <v>0.25417429322761387</v>
      </c>
    </row>
    <row r="2" spans="1:21" s="2" customFormat="1" ht="71.400000000000006" customHeight="1" x14ac:dyDescent="0.3">
      <c r="A2" s="2" t="s">
        <v>53</v>
      </c>
      <c r="B2" s="2" t="s">
        <v>6</v>
      </c>
      <c r="C2" s="2" t="s">
        <v>76</v>
      </c>
      <c r="D2" s="2" t="s">
        <v>50</v>
      </c>
      <c r="E2" s="2" t="s">
        <v>15</v>
      </c>
      <c r="F2" s="2" t="s">
        <v>11</v>
      </c>
      <c r="G2" s="2" t="s">
        <v>7</v>
      </c>
      <c r="H2" s="2" t="s">
        <v>8</v>
      </c>
      <c r="I2" s="2" t="s">
        <v>9</v>
      </c>
      <c r="J2" s="2" t="s">
        <v>10</v>
      </c>
      <c r="K2" s="2" t="s">
        <v>16</v>
      </c>
      <c r="L2" s="2" t="s">
        <v>17</v>
      </c>
      <c r="M2" s="2" t="s">
        <v>64</v>
      </c>
      <c r="N2" s="2" t="s">
        <v>65</v>
      </c>
      <c r="O2" s="2" t="s">
        <v>66</v>
      </c>
      <c r="P2" s="2" t="s">
        <v>77</v>
      </c>
      <c r="Q2" s="17" t="s">
        <v>68</v>
      </c>
      <c r="R2" s="2" t="s">
        <v>67</v>
      </c>
      <c r="S2" s="5" t="s">
        <v>12</v>
      </c>
      <c r="T2" s="5" t="s">
        <v>13</v>
      </c>
      <c r="U2" s="2" t="s">
        <v>18</v>
      </c>
    </row>
    <row r="3" spans="1:21" ht="71.400000000000006" customHeight="1" x14ac:dyDescent="0.3">
      <c r="A3" s="2" t="s">
        <v>19</v>
      </c>
      <c r="B3" s="7"/>
      <c r="C3" s="6">
        <v>3</v>
      </c>
      <c r="D3" s="11" t="s">
        <v>61</v>
      </c>
      <c r="E3" s="4" t="s">
        <v>74</v>
      </c>
      <c r="F3" s="2"/>
      <c r="G3" s="2"/>
      <c r="H3" s="2"/>
      <c r="I3" s="2"/>
      <c r="J3" s="2"/>
      <c r="K3" s="2"/>
      <c r="L3" s="2"/>
      <c r="M3" s="12">
        <v>0.05</v>
      </c>
      <c r="N3" s="12">
        <v>0.15</v>
      </c>
      <c r="O3" s="12"/>
      <c r="P3" s="12"/>
      <c r="Q3" s="17"/>
      <c r="R3" s="13"/>
      <c r="T3" s="1">
        <v>2025</v>
      </c>
    </row>
    <row r="4" spans="1:21" ht="71.400000000000006" customHeight="1" x14ac:dyDescent="0.3">
      <c r="A4" s="2" t="s">
        <v>33</v>
      </c>
      <c r="B4" s="3" t="s">
        <v>26</v>
      </c>
      <c r="C4" s="2">
        <v>3</v>
      </c>
      <c r="D4" s="11" t="s">
        <v>59</v>
      </c>
      <c r="F4" s="2"/>
      <c r="G4" s="2" t="s">
        <v>54</v>
      </c>
      <c r="H4" s="2"/>
      <c r="I4" s="2"/>
      <c r="J4" s="2"/>
      <c r="K4" s="2"/>
      <c r="L4" s="2"/>
      <c r="M4" s="12">
        <v>0.05</v>
      </c>
      <c r="N4" s="12">
        <v>0.15</v>
      </c>
      <c r="O4" s="12"/>
      <c r="P4" s="12"/>
      <c r="Q4" s="17"/>
      <c r="R4" s="13"/>
      <c r="T4" s="1">
        <v>2024</v>
      </c>
    </row>
    <row r="5" spans="1:21" ht="71.400000000000006" customHeight="1" x14ac:dyDescent="0.3">
      <c r="A5" s="2" t="s">
        <v>34</v>
      </c>
      <c r="B5" s="3" t="s">
        <v>2</v>
      </c>
      <c r="C5" s="2">
        <v>3</v>
      </c>
      <c r="D5" s="11" t="s">
        <v>55</v>
      </c>
      <c r="E5" s="6" t="s">
        <v>75</v>
      </c>
      <c r="F5" s="2"/>
      <c r="G5" s="2"/>
      <c r="H5" s="2"/>
      <c r="I5" s="2"/>
      <c r="J5" s="2"/>
      <c r="K5" s="2"/>
      <c r="L5" s="2"/>
      <c r="M5" s="12">
        <v>0.05</v>
      </c>
      <c r="N5" s="12">
        <v>0.15</v>
      </c>
      <c r="O5" s="12"/>
      <c r="P5" s="12"/>
      <c r="Q5" s="17"/>
      <c r="R5" s="13"/>
      <c r="T5" s="1">
        <v>2024</v>
      </c>
    </row>
    <row r="6" spans="1:21" s="8" customFormat="1" ht="30.6" x14ac:dyDescent="0.3">
      <c r="A6" s="2" t="s">
        <v>78</v>
      </c>
      <c r="B6" s="3"/>
      <c r="C6" s="6">
        <v>2</v>
      </c>
      <c r="D6" s="11" t="s">
        <v>60</v>
      </c>
      <c r="E6" s="2"/>
      <c r="F6" s="2"/>
      <c r="G6" s="2"/>
      <c r="H6" s="2"/>
      <c r="I6" s="2"/>
      <c r="J6" s="2"/>
      <c r="K6" s="2"/>
      <c r="L6" s="12"/>
      <c r="M6" s="13"/>
      <c r="N6" s="1"/>
      <c r="O6" s="1"/>
      <c r="P6" s="1"/>
    </row>
    <row r="7" spans="1:21" s="8" customFormat="1" ht="39" customHeight="1" x14ac:dyDescent="0.3">
      <c r="A7" s="2" t="s">
        <v>79</v>
      </c>
      <c r="B7" s="3"/>
      <c r="C7" s="6">
        <v>2</v>
      </c>
      <c r="D7" s="11" t="s">
        <v>60</v>
      </c>
      <c r="E7" s="1"/>
      <c r="F7" s="1"/>
      <c r="G7" s="1"/>
      <c r="H7" s="1"/>
      <c r="I7" s="1"/>
      <c r="J7" s="2"/>
      <c r="K7" s="2"/>
      <c r="L7" s="12"/>
      <c r="M7" s="13"/>
      <c r="N7" s="1"/>
      <c r="O7" s="1"/>
      <c r="P7" s="1"/>
    </row>
    <row r="8" spans="1:21" s="8" customFormat="1" ht="72" x14ac:dyDescent="0.3">
      <c r="A8" s="2" t="s">
        <v>45</v>
      </c>
      <c r="B8" s="3"/>
      <c r="C8" s="2">
        <v>2</v>
      </c>
      <c r="D8" s="11" t="s">
        <v>60</v>
      </c>
      <c r="E8" s="4"/>
      <c r="F8" s="2"/>
      <c r="G8" s="2"/>
      <c r="H8" s="2"/>
      <c r="I8" s="2"/>
      <c r="J8" s="2"/>
      <c r="K8" s="2"/>
      <c r="L8" s="2"/>
      <c r="M8" s="12">
        <v>0.02</v>
      </c>
      <c r="N8" s="12">
        <v>0.15</v>
      </c>
      <c r="O8" s="12">
        <v>0.7</v>
      </c>
      <c r="P8" s="12"/>
      <c r="Q8" s="17">
        <v>198186</v>
      </c>
      <c r="R8" s="13">
        <v>632000</v>
      </c>
      <c r="S8" s="1"/>
      <c r="T8" s="1">
        <v>2026</v>
      </c>
      <c r="U8" s="1" t="s">
        <v>73</v>
      </c>
    </row>
    <row r="9" spans="1:21" s="8" customFormat="1" ht="71.400000000000006" customHeight="1" x14ac:dyDescent="0.3">
      <c r="A9" s="2" t="s">
        <v>36</v>
      </c>
      <c r="B9" s="7" t="s">
        <v>23</v>
      </c>
      <c r="C9" s="6">
        <v>2</v>
      </c>
      <c r="D9" s="11" t="s">
        <v>132</v>
      </c>
      <c r="E9" s="6" t="s">
        <v>56</v>
      </c>
      <c r="F9" s="2" t="s">
        <v>37</v>
      </c>
      <c r="G9" s="2" t="s">
        <v>42</v>
      </c>
      <c r="H9" s="2" t="s">
        <v>38</v>
      </c>
      <c r="I9" s="2" t="s">
        <v>35</v>
      </c>
      <c r="J9" s="2" t="s">
        <v>25</v>
      </c>
      <c r="K9" s="2" t="s">
        <v>22</v>
      </c>
      <c r="L9" s="2" t="s">
        <v>21</v>
      </c>
      <c r="M9" s="12">
        <v>0.15</v>
      </c>
      <c r="N9" s="12">
        <v>0.2</v>
      </c>
      <c r="O9" s="12"/>
      <c r="P9" s="12"/>
      <c r="Q9" s="17"/>
      <c r="R9" s="13">
        <v>45000</v>
      </c>
      <c r="S9" s="2"/>
      <c r="T9" s="2" t="s">
        <v>69</v>
      </c>
      <c r="U9" s="1"/>
    </row>
    <row r="10" spans="1:21" ht="71.400000000000006" customHeight="1" x14ac:dyDescent="0.3">
      <c r="A10" s="2" t="s">
        <v>39</v>
      </c>
      <c r="B10" s="3" t="s">
        <v>40</v>
      </c>
      <c r="C10" s="2" t="s">
        <v>62</v>
      </c>
      <c r="D10" s="11" t="s">
        <v>133</v>
      </c>
      <c r="E10" s="4" t="s">
        <v>57</v>
      </c>
      <c r="F10" s="1" t="s">
        <v>52</v>
      </c>
      <c r="G10" s="2" t="s">
        <v>41</v>
      </c>
      <c r="H10" s="2" t="s">
        <v>44</v>
      </c>
      <c r="I10" s="2" t="s">
        <v>43</v>
      </c>
      <c r="J10" s="2" t="s">
        <v>25</v>
      </c>
      <c r="K10" s="2" t="s">
        <v>22</v>
      </c>
      <c r="L10" s="2" t="s">
        <v>21</v>
      </c>
      <c r="M10" s="12">
        <v>0.2</v>
      </c>
      <c r="N10" s="12">
        <v>0.25</v>
      </c>
      <c r="O10" s="12"/>
      <c r="P10" s="12"/>
      <c r="Q10" s="17"/>
      <c r="R10" s="13">
        <v>180000</v>
      </c>
      <c r="T10" s="1" t="s">
        <v>70</v>
      </c>
    </row>
    <row r="11" spans="1:21" s="8" customFormat="1" ht="71.400000000000006" customHeight="1" x14ac:dyDescent="0.3">
      <c r="A11" s="2" t="s">
        <v>46</v>
      </c>
      <c r="B11" s="3" t="s">
        <v>27</v>
      </c>
      <c r="C11" s="2">
        <v>3</v>
      </c>
      <c r="D11" s="11" t="s">
        <v>134</v>
      </c>
      <c r="E11" s="6" t="s">
        <v>58</v>
      </c>
      <c r="F11" s="2" t="s">
        <v>47</v>
      </c>
      <c r="G11" s="2" t="s">
        <v>20</v>
      </c>
      <c r="H11" s="2" t="s">
        <v>48</v>
      </c>
      <c r="I11" s="2" t="s">
        <v>49</v>
      </c>
      <c r="J11" s="2" t="s">
        <v>25</v>
      </c>
      <c r="K11" s="2" t="s">
        <v>22</v>
      </c>
      <c r="L11" s="2" t="s">
        <v>21</v>
      </c>
      <c r="M11" s="12">
        <v>0.1</v>
      </c>
      <c r="N11" s="12">
        <v>0.2</v>
      </c>
      <c r="O11" s="12"/>
      <c r="P11" s="12"/>
      <c r="Q11" s="17"/>
      <c r="R11" s="13">
        <v>46000</v>
      </c>
      <c r="S11" s="1"/>
      <c r="T11" s="1" t="s">
        <v>71</v>
      </c>
      <c r="U11" s="1"/>
    </row>
    <row r="12" spans="1:21" s="8" customFormat="1" ht="147" customHeight="1" x14ac:dyDescent="0.3">
      <c r="A12" s="2" t="s">
        <v>28</v>
      </c>
      <c r="B12" s="3" t="s">
        <v>29</v>
      </c>
      <c r="C12" s="2"/>
      <c r="D12" s="11"/>
      <c r="E12" s="2" t="s">
        <v>51</v>
      </c>
      <c r="F12" s="2" t="s">
        <v>30</v>
      </c>
      <c r="G12" s="2" t="s">
        <v>20</v>
      </c>
      <c r="H12" s="2" t="s">
        <v>31</v>
      </c>
      <c r="I12" s="2"/>
      <c r="J12" s="2" t="s">
        <v>32</v>
      </c>
      <c r="K12" s="2" t="s">
        <v>22</v>
      </c>
      <c r="L12" s="2" t="s">
        <v>24</v>
      </c>
      <c r="M12" s="2"/>
      <c r="N12" s="2"/>
      <c r="O12" s="2"/>
      <c r="P12" s="2"/>
      <c r="Q12" s="17"/>
      <c r="R12" s="2"/>
      <c r="S12" s="2"/>
      <c r="T12" s="2" t="s">
        <v>72</v>
      </c>
      <c r="U12" s="1"/>
    </row>
    <row r="13" spans="1:21" s="8" customFormat="1" ht="86.25" customHeight="1" x14ac:dyDescent="0.3">
      <c r="A13" s="28" t="s">
        <v>53</v>
      </c>
      <c r="B13" s="28" t="s">
        <v>6</v>
      </c>
      <c r="C13" s="28" t="s">
        <v>76</v>
      </c>
      <c r="D13" s="28" t="s">
        <v>109</v>
      </c>
      <c r="E13" s="28" t="s">
        <v>15</v>
      </c>
      <c r="F13" s="28" t="s">
        <v>11</v>
      </c>
      <c r="G13" s="28" t="s">
        <v>7</v>
      </c>
      <c r="H13" s="28" t="s">
        <v>8</v>
      </c>
      <c r="I13" s="28" t="s">
        <v>9</v>
      </c>
      <c r="J13" s="28" t="s">
        <v>10</v>
      </c>
      <c r="K13" s="28" t="s">
        <v>16</v>
      </c>
      <c r="L13" s="28" t="s">
        <v>17</v>
      </c>
      <c r="M13" s="28" t="s">
        <v>64</v>
      </c>
      <c r="N13" s="28" t="s">
        <v>65</v>
      </c>
      <c r="O13" s="28" t="s">
        <v>66</v>
      </c>
      <c r="P13" s="28" t="s">
        <v>77</v>
      </c>
      <c r="Q13" s="29" t="s">
        <v>68</v>
      </c>
      <c r="R13" s="28" t="s">
        <v>67</v>
      </c>
      <c r="S13" s="30" t="s">
        <v>196</v>
      </c>
      <c r="T13" s="30" t="s">
        <v>13</v>
      </c>
      <c r="U13" s="28" t="s">
        <v>18</v>
      </c>
    </row>
    <row r="14" spans="1:21" s="8" customFormat="1" ht="99" customHeight="1" x14ac:dyDescent="0.3">
      <c r="A14" s="2" t="s">
        <v>110</v>
      </c>
      <c r="B14" s="3" t="s">
        <v>40</v>
      </c>
      <c r="C14" s="2" t="s">
        <v>62</v>
      </c>
      <c r="D14" s="3"/>
      <c r="E14" s="4" t="s">
        <v>113</v>
      </c>
      <c r="F14" s="1" t="s">
        <v>52</v>
      </c>
      <c r="G14" s="2" t="s">
        <v>41</v>
      </c>
      <c r="H14" s="2" t="s">
        <v>44</v>
      </c>
      <c r="I14" s="2" t="s">
        <v>43</v>
      </c>
      <c r="J14" s="2" t="s">
        <v>111</v>
      </c>
      <c r="K14" s="2" t="s">
        <v>22</v>
      </c>
      <c r="L14" s="2"/>
      <c r="M14" s="2"/>
      <c r="N14" s="12"/>
      <c r="O14" s="12"/>
      <c r="P14" s="12"/>
      <c r="Q14" s="17"/>
      <c r="R14" s="2"/>
      <c r="S14" s="1"/>
      <c r="T14" s="1"/>
      <c r="U14" s="1"/>
    </row>
    <row r="15" spans="1:21" s="8" customFormat="1" ht="74.25" customHeight="1" x14ac:dyDescent="0.3">
      <c r="A15" s="2" t="s">
        <v>112</v>
      </c>
      <c r="B15" s="3" t="s">
        <v>117</v>
      </c>
      <c r="C15" s="2"/>
      <c r="D15" s="3"/>
      <c r="E15" s="4" t="s">
        <v>114</v>
      </c>
      <c r="F15" s="2" t="s">
        <v>30</v>
      </c>
      <c r="G15" s="2" t="s">
        <v>116</v>
      </c>
      <c r="H15" s="2" t="s">
        <v>115</v>
      </c>
      <c r="I15" s="2"/>
      <c r="J15" s="2" t="s">
        <v>111</v>
      </c>
      <c r="K15" s="2" t="s">
        <v>115</v>
      </c>
      <c r="L15" s="2"/>
      <c r="M15" s="2"/>
      <c r="N15" s="12"/>
      <c r="O15" s="12"/>
      <c r="P15" s="12"/>
      <c r="Q15" s="17"/>
      <c r="R15" s="2"/>
      <c r="S15" s="1"/>
      <c r="T15" s="1"/>
      <c r="U15" s="1"/>
    </row>
    <row r="16" spans="1:21" ht="71.400000000000006" customHeight="1" x14ac:dyDescent="0.3">
      <c r="A16" s="3" t="s">
        <v>87</v>
      </c>
      <c r="B16" s="3" t="s">
        <v>87</v>
      </c>
      <c r="C16" s="2">
        <v>1</v>
      </c>
      <c r="D16" s="2"/>
      <c r="E16" s="3" t="s">
        <v>87</v>
      </c>
      <c r="F16" s="2" t="s">
        <v>88</v>
      </c>
      <c r="G16" s="2" t="s">
        <v>89</v>
      </c>
      <c r="H16" s="2" t="s">
        <v>118</v>
      </c>
      <c r="I16" s="2" t="s">
        <v>91</v>
      </c>
      <c r="J16" s="2" t="s">
        <v>92</v>
      </c>
      <c r="K16" s="27">
        <v>46174</v>
      </c>
      <c r="L16" s="2"/>
      <c r="M16" s="12">
        <v>1</v>
      </c>
      <c r="N16" s="12"/>
      <c r="O16" s="12"/>
      <c r="P16" s="12"/>
      <c r="Q16" s="17"/>
      <c r="R16" s="2"/>
    </row>
    <row r="17" spans="1:21" s="8" customFormat="1" ht="69" customHeight="1" x14ac:dyDescent="0.3">
      <c r="A17" s="2" t="s">
        <v>119</v>
      </c>
      <c r="B17" s="7" t="s">
        <v>23</v>
      </c>
      <c r="C17" s="2">
        <v>2</v>
      </c>
      <c r="D17" s="3"/>
      <c r="E17" s="4" t="s">
        <v>120</v>
      </c>
      <c r="F17" s="1" t="s">
        <v>52</v>
      </c>
      <c r="G17" s="2" t="s">
        <v>41</v>
      </c>
      <c r="H17" s="2" t="s">
        <v>44</v>
      </c>
      <c r="I17" s="2" t="s">
        <v>43</v>
      </c>
      <c r="J17" s="2" t="s">
        <v>121</v>
      </c>
      <c r="K17" s="2" t="s">
        <v>22</v>
      </c>
      <c r="L17" s="2"/>
      <c r="M17" s="2"/>
      <c r="N17" s="12"/>
      <c r="O17" s="12"/>
      <c r="P17" s="12"/>
      <c r="Q17" s="17"/>
      <c r="R17" s="2"/>
      <c r="S17" s="1"/>
      <c r="T17" s="1"/>
      <c r="U17" s="1"/>
    </row>
    <row r="18" spans="1:21" s="8" customFormat="1" ht="81" customHeight="1" x14ac:dyDescent="0.3">
      <c r="A18" s="2" t="s">
        <v>122</v>
      </c>
      <c r="B18" s="3" t="s">
        <v>40</v>
      </c>
      <c r="C18" s="2" t="s">
        <v>62</v>
      </c>
      <c r="D18" s="3"/>
      <c r="E18" s="4" t="s">
        <v>123</v>
      </c>
      <c r="F18" s="1" t="s">
        <v>124</v>
      </c>
      <c r="G18" s="2" t="s">
        <v>89</v>
      </c>
      <c r="H18" s="1"/>
      <c r="I18" s="3" t="s">
        <v>125</v>
      </c>
      <c r="J18" s="3" t="s">
        <v>111</v>
      </c>
      <c r="K18" s="2"/>
      <c r="L18" s="2"/>
      <c r="M18" s="2"/>
      <c r="N18" s="12"/>
      <c r="O18" s="12"/>
      <c r="P18" s="12"/>
      <c r="Q18" s="17"/>
      <c r="R18" s="2"/>
      <c r="S18" s="1"/>
      <c r="T18" s="1"/>
      <c r="U18" s="1"/>
    </row>
    <row r="19" spans="1:21" s="8" customFormat="1" ht="67.5" customHeight="1" x14ac:dyDescent="0.3">
      <c r="A19" s="2" t="s">
        <v>126</v>
      </c>
      <c r="B19" s="3" t="s">
        <v>40</v>
      </c>
      <c r="C19" s="2">
        <v>2</v>
      </c>
      <c r="D19" s="3"/>
      <c r="E19" s="4" t="s">
        <v>127</v>
      </c>
      <c r="F19" s="1" t="s">
        <v>128</v>
      </c>
      <c r="G19" s="2" t="s">
        <v>20</v>
      </c>
      <c r="H19" s="2" t="s">
        <v>44</v>
      </c>
      <c r="I19" s="2" t="s">
        <v>43</v>
      </c>
      <c r="J19" s="2" t="s">
        <v>111</v>
      </c>
      <c r="K19" s="2" t="s">
        <v>22</v>
      </c>
      <c r="L19" s="2"/>
      <c r="M19" s="2"/>
      <c r="N19" s="12"/>
      <c r="O19" s="12"/>
      <c r="P19" s="12"/>
      <c r="Q19" s="17"/>
      <c r="R19" s="2"/>
      <c r="S19" s="1"/>
      <c r="T19" s="1"/>
      <c r="U19" s="1"/>
    </row>
    <row r="20" spans="1:21" s="8" customFormat="1" ht="81" customHeight="1" x14ac:dyDescent="0.3">
      <c r="A20" s="2" t="s">
        <v>129</v>
      </c>
      <c r="B20" s="3" t="s">
        <v>117</v>
      </c>
      <c r="C20" s="2"/>
      <c r="D20" s="3"/>
      <c r="E20" s="4" t="s">
        <v>130</v>
      </c>
      <c r="F20" s="1"/>
      <c r="G20" s="3" t="s">
        <v>131</v>
      </c>
      <c r="H20" s="1"/>
      <c r="I20" s="1"/>
      <c r="J20" s="1"/>
      <c r="K20" s="2" t="s">
        <v>22</v>
      </c>
      <c r="L20" s="2"/>
      <c r="M20" s="2"/>
      <c r="N20" s="12"/>
      <c r="O20" s="12"/>
      <c r="P20" s="12"/>
      <c r="Q20" s="17"/>
      <c r="R20" s="2"/>
      <c r="S20" s="1"/>
      <c r="T20" s="1"/>
      <c r="U20" s="1"/>
    </row>
    <row r="21" spans="1:21" s="8" customFormat="1" ht="86.25" customHeight="1" x14ac:dyDescent="0.3">
      <c r="A21" s="28" t="s">
        <v>53</v>
      </c>
      <c r="B21" s="28" t="s">
        <v>6</v>
      </c>
      <c r="C21" s="28" t="s">
        <v>76</v>
      </c>
      <c r="D21" s="28" t="s">
        <v>93</v>
      </c>
      <c r="E21" s="28" t="s">
        <v>15</v>
      </c>
      <c r="F21" s="28" t="s">
        <v>11</v>
      </c>
      <c r="G21" s="28" t="s">
        <v>7</v>
      </c>
      <c r="H21" s="28" t="s">
        <v>8</v>
      </c>
      <c r="I21" s="28" t="s">
        <v>9</v>
      </c>
      <c r="J21" s="28" t="s">
        <v>10</v>
      </c>
      <c r="K21" s="28" t="s">
        <v>16</v>
      </c>
      <c r="L21" s="28" t="s">
        <v>17</v>
      </c>
      <c r="M21" s="28" t="s">
        <v>64</v>
      </c>
      <c r="N21" s="28" t="s">
        <v>65</v>
      </c>
      <c r="O21" s="28" t="s">
        <v>66</v>
      </c>
      <c r="P21" s="28" t="s">
        <v>77</v>
      </c>
      <c r="Q21" s="29" t="s">
        <v>68</v>
      </c>
      <c r="R21" s="28" t="s">
        <v>67</v>
      </c>
      <c r="S21" s="30" t="s">
        <v>12</v>
      </c>
      <c r="T21" s="30" t="s">
        <v>13</v>
      </c>
      <c r="U21" s="28" t="s">
        <v>18</v>
      </c>
    </row>
    <row r="22" spans="1:21" ht="71.400000000000006" customHeight="1" x14ac:dyDescent="0.3">
      <c r="A22" s="2">
        <v>1.1000000000000001</v>
      </c>
      <c r="B22" s="3" t="s">
        <v>87</v>
      </c>
      <c r="C22" s="2">
        <v>1</v>
      </c>
      <c r="D22" s="2"/>
      <c r="E22" s="3" t="s">
        <v>87</v>
      </c>
      <c r="F22" s="2" t="s">
        <v>88</v>
      </c>
      <c r="G22" s="2" t="s">
        <v>89</v>
      </c>
      <c r="H22" s="2" t="s">
        <v>90</v>
      </c>
      <c r="I22" s="2" t="s">
        <v>91</v>
      </c>
      <c r="J22" s="2" t="s">
        <v>92</v>
      </c>
      <c r="K22" s="2" t="s">
        <v>154</v>
      </c>
      <c r="L22" s="2"/>
      <c r="M22" s="12">
        <v>1</v>
      </c>
      <c r="N22" s="12"/>
      <c r="O22" s="12"/>
      <c r="P22" s="12">
        <v>1</v>
      </c>
      <c r="Q22" s="17"/>
      <c r="R22" s="13">
        <v>11000</v>
      </c>
      <c r="S22" s="2" t="s">
        <v>200</v>
      </c>
      <c r="U22" s="2" t="s">
        <v>180</v>
      </c>
    </row>
    <row r="23" spans="1:21" ht="90.75" customHeight="1" x14ac:dyDescent="0.3">
      <c r="A23" s="2">
        <v>1.2</v>
      </c>
      <c r="B23" s="3" t="s">
        <v>94</v>
      </c>
      <c r="C23" s="2">
        <v>2</v>
      </c>
      <c r="D23" s="2"/>
      <c r="E23" s="3" t="s">
        <v>100</v>
      </c>
      <c r="F23" s="2" t="s">
        <v>95</v>
      </c>
      <c r="G23" s="2" t="s">
        <v>96</v>
      </c>
      <c r="H23" s="2" t="s">
        <v>97</v>
      </c>
      <c r="I23" s="2" t="s">
        <v>35</v>
      </c>
      <c r="J23" s="2" t="s">
        <v>98</v>
      </c>
      <c r="K23" s="2" t="s">
        <v>154</v>
      </c>
      <c r="L23" s="2"/>
      <c r="M23" s="12">
        <v>0.1</v>
      </c>
      <c r="N23" s="12">
        <v>0.1</v>
      </c>
      <c r="O23" s="12">
        <v>0.1</v>
      </c>
      <c r="P23" s="12">
        <v>0.1</v>
      </c>
      <c r="Q23" s="12">
        <v>0.1</v>
      </c>
      <c r="R23" s="13">
        <v>47000</v>
      </c>
      <c r="S23" s="2" t="s">
        <v>201</v>
      </c>
      <c r="U23" s="2" t="s">
        <v>179</v>
      </c>
    </row>
    <row r="24" spans="1:21" ht="71.400000000000006" customHeight="1" x14ac:dyDescent="0.3">
      <c r="A24" s="2">
        <v>1.3</v>
      </c>
      <c r="B24" s="3" t="s">
        <v>99</v>
      </c>
      <c r="C24" s="2">
        <v>3</v>
      </c>
      <c r="D24" s="2"/>
      <c r="E24" s="3" t="s">
        <v>101</v>
      </c>
      <c r="F24" s="2" t="s">
        <v>30</v>
      </c>
      <c r="G24" s="2" t="s">
        <v>20</v>
      </c>
      <c r="H24" s="2" t="s">
        <v>31</v>
      </c>
      <c r="I24" s="2"/>
      <c r="J24" s="2" t="s">
        <v>32</v>
      </c>
      <c r="K24" s="2" t="s">
        <v>154</v>
      </c>
      <c r="L24" s="2"/>
      <c r="M24" s="2"/>
      <c r="N24" s="12"/>
      <c r="O24" s="12"/>
      <c r="P24" s="12"/>
      <c r="Q24" s="17"/>
      <c r="R24" s="13">
        <v>10000</v>
      </c>
      <c r="S24" s="2" t="s">
        <v>200</v>
      </c>
      <c r="U24" s="2" t="s">
        <v>182</v>
      </c>
    </row>
    <row r="25" spans="1:21" ht="71.400000000000006" customHeight="1" x14ac:dyDescent="0.3">
      <c r="A25" s="2">
        <v>1.4</v>
      </c>
      <c r="B25" s="3" t="s">
        <v>102</v>
      </c>
      <c r="C25" s="2">
        <v>3</v>
      </c>
      <c r="D25" s="2"/>
      <c r="E25" s="3" t="s">
        <v>105</v>
      </c>
      <c r="F25" s="2" t="s">
        <v>30</v>
      </c>
      <c r="G25" s="2" t="s">
        <v>20</v>
      </c>
      <c r="H25" s="2" t="s">
        <v>103</v>
      </c>
      <c r="I25" s="2"/>
      <c r="J25" s="2" t="s">
        <v>32</v>
      </c>
      <c r="K25" s="2" t="s">
        <v>154</v>
      </c>
      <c r="L25" s="2"/>
      <c r="M25" s="2"/>
      <c r="N25" s="12"/>
      <c r="O25" s="12"/>
      <c r="P25" s="12">
        <v>0.15</v>
      </c>
      <c r="Q25" s="17"/>
      <c r="R25" s="13">
        <v>369000</v>
      </c>
      <c r="S25" s="2" t="s">
        <v>199</v>
      </c>
      <c r="U25" s="2" t="s">
        <v>177</v>
      </c>
    </row>
    <row r="26" spans="1:21" ht="121.5" customHeight="1" x14ac:dyDescent="0.3">
      <c r="A26" s="2">
        <v>1.5</v>
      </c>
      <c r="B26" s="3" t="s">
        <v>104</v>
      </c>
      <c r="C26" s="2">
        <v>2</v>
      </c>
      <c r="E26" s="4" t="s">
        <v>106</v>
      </c>
      <c r="F26" s="2" t="s">
        <v>30</v>
      </c>
      <c r="G26" s="2" t="s">
        <v>20</v>
      </c>
      <c r="H26" s="1" t="s">
        <v>107</v>
      </c>
      <c r="J26" s="2" t="s">
        <v>32</v>
      </c>
      <c r="K26" s="2" t="s">
        <v>153</v>
      </c>
      <c r="L26" s="2"/>
      <c r="M26" s="2"/>
      <c r="N26" s="12"/>
      <c r="O26" s="12"/>
      <c r="P26" s="12"/>
      <c r="Q26" s="17"/>
      <c r="R26" s="13">
        <v>5000</v>
      </c>
      <c r="S26" s="2" t="s">
        <v>198</v>
      </c>
      <c r="U26" s="2" t="s">
        <v>178</v>
      </c>
    </row>
    <row r="27" spans="1:21" ht="71.400000000000006" customHeight="1" x14ac:dyDescent="0.3">
      <c r="A27" s="2">
        <v>1.6</v>
      </c>
      <c r="B27" s="3" t="s">
        <v>108</v>
      </c>
      <c r="C27" s="2">
        <v>2</v>
      </c>
      <c r="E27" s="4" t="s">
        <v>135</v>
      </c>
      <c r="F27" s="2" t="s">
        <v>30</v>
      </c>
      <c r="G27" s="2" t="s">
        <v>20</v>
      </c>
      <c r="I27" s="2" t="s">
        <v>35</v>
      </c>
      <c r="J27" s="2" t="s">
        <v>32</v>
      </c>
      <c r="K27" s="2" t="s">
        <v>155</v>
      </c>
      <c r="L27" s="2"/>
      <c r="M27" s="2"/>
      <c r="N27" s="12"/>
      <c r="O27" s="12"/>
      <c r="P27" s="12">
        <v>0.1</v>
      </c>
      <c r="Q27" s="17"/>
      <c r="R27" s="13">
        <f>39000+47000</f>
        <v>86000</v>
      </c>
      <c r="S27" s="2" t="s">
        <v>197</v>
      </c>
      <c r="U27" s="2" t="s">
        <v>181</v>
      </c>
    </row>
  </sheetData>
  <phoneticPr fontId="1" type="noConversion"/>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A45B9-7959-4696-A780-782CC07325D8}">
  <dimension ref="B4:E8"/>
  <sheetViews>
    <sheetView workbookViewId="0">
      <selection activeCell="C10" sqref="C10"/>
    </sheetView>
  </sheetViews>
  <sheetFormatPr baseColWidth="10" defaultRowHeight="14.4" x14ac:dyDescent="0.3"/>
  <cols>
    <col min="2" max="2" width="43.5546875" customWidth="1"/>
    <col min="3" max="3" width="37.33203125" customWidth="1"/>
    <col min="4" max="4" width="49" customWidth="1"/>
    <col min="5" max="5" width="11.6640625" bestFit="1" customWidth="1"/>
  </cols>
  <sheetData>
    <row r="4" spans="2:5" ht="15" thickBot="1" x14ac:dyDescent="0.35"/>
    <row r="5" spans="2:5" ht="29.4" thickBot="1" x14ac:dyDescent="0.35">
      <c r="B5" s="18" t="s">
        <v>86</v>
      </c>
      <c r="C5" s="19" t="s">
        <v>80</v>
      </c>
      <c r="D5" s="20" t="s">
        <v>81</v>
      </c>
    </row>
    <row r="6" spans="2:5" x14ac:dyDescent="0.3">
      <c r="B6" s="21" t="s">
        <v>83</v>
      </c>
      <c r="C6" s="22">
        <v>1139060</v>
      </c>
      <c r="D6" s="26">
        <v>56953</v>
      </c>
      <c r="E6" s="57"/>
    </row>
    <row r="7" spans="2:5" x14ac:dyDescent="0.3">
      <c r="B7" s="21" t="s">
        <v>84</v>
      </c>
      <c r="C7" s="22">
        <v>19058</v>
      </c>
      <c r="D7" s="26">
        <v>2858.7</v>
      </c>
    </row>
    <row r="8" spans="2:5" ht="15" thickBot="1" x14ac:dyDescent="0.35">
      <c r="B8" s="23" t="s">
        <v>82</v>
      </c>
      <c r="C8" s="24"/>
      <c r="D8" s="25">
        <v>5.1645600880048492E-2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68D4D-86AC-4D12-AD2B-BD8DC41A6390}">
  <dimension ref="A1:A7"/>
  <sheetViews>
    <sheetView workbookViewId="0">
      <selection activeCell="A3" sqref="A3:XFD3"/>
    </sheetView>
  </sheetViews>
  <sheetFormatPr baseColWidth="10" defaultRowHeight="14.4" x14ac:dyDescent="0.3"/>
  <sheetData>
    <row r="1" spans="1:1" x14ac:dyDescent="0.3">
      <c r="A1" t="s">
        <v>1</v>
      </c>
    </row>
    <row r="2" spans="1:1" x14ac:dyDescent="0.3">
      <c r="A2" t="s">
        <v>2</v>
      </c>
    </row>
    <row r="3" spans="1:1" x14ac:dyDescent="0.3">
      <c r="A3" t="s">
        <v>0</v>
      </c>
    </row>
    <row r="4" spans="1:1" x14ac:dyDescent="0.3">
      <c r="A4" t="s">
        <v>3</v>
      </c>
    </row>
    <row r="5" spans="1:1" x14ac:dyDescent="0.3">
      <c r="A5" t="s">
        <v>4</v>
      </c>
    </row>
    <row r="6" spans="1:1" x14ac:dyDescent="0.3">
      <c r="A6" t="s">
        <v>14</v>
      </c>
    </row>
    <row r="7" spans="1:1" x14ac:dyDescent="0.3">
      <c r="A7"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75379EDC5F244FA1F532BB8AFAC8D5" ma:contentTypeVersion="11" ma:contentTypeDescription="Create a new document." ma:contentTypeScope="" ma:versionID="b2d50e3d3df437e34e5af7131cc4c48c">
  <xsd:schema xmlns:xsd="http://www.w3.org/2001/XMLSchema" xmlns:xs="http://www.w3.org/2001/XMLSchema" xmlns:p="http://schemas.microsoft.com/office/2006/metadata/properties" xmlns:ns3="29d4ce75-6b6d-4daa-82cc-3b57660dd0d5" xmlns:ns4="da2ed6d0-f68b-4fa2-861e-33193c3bc883" targetNamespace="http://schemas.microsoft.com/office/2006/metadata/properties" ma:root="true" ma:fieldsID="37a9193eaba470ebdddc5f8b3fa9ac52" ns3:_="" ns4:_="">
    <xsd:import namespace="29d4ce75-6b6d-4daa-82cc-3b57660dd0d5"/>
    <xsd:import namespace="da2ed6d0-f68b-4fa2-861e-33193c3bc88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d4ce75-6b6d-4daa-82cc-3b57660dd0d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2ed6d0-f68b-4fa2-861e-33193c3bc88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A31FB8-1C2D-4B53-BD20-18817D0250F1}">
  <ds:schemaRefs>
    <ds:schemaRef ds:uri="http://schemas.microsoft.com/sharepoint/v3/contenttype/forms"/>
  </ds:schemaRefs>
</ds:datastoreItem>
</file>

<file path=customXml/itemProps2.xml><?xml version="1.0" encoding="utf-8"?>
<ds:datastoreItem xmlns:ds="http://schemas.openxmlformats.org/officeDocument/2006/customXml" ds:itemID="{5D40AFA9-246C-4EC6-B63C-5514CC726D81}">
  <ds:schemaRefs>
    <ds:schemaRef ds:uri="http://purl.org/dc/elements/1.1/"/>
    <ds:schemaRef ds:uri="http://purl.org/dc/terms/"/>
    <ds:schemaRef ds:uri="da2ed6d0-f68b-4fa2-861e-33193c3bc883"/>
    <ds:schemaRef ds:uri="http://purl.org/dc/dcmitype/"/>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29d4ce75-6b6d-4daa-82cc-3b57660dd0d5"/>
  </ds:schemaRefs>
</ds:datastoreItem>
</file>

<file path=customXml/itemProps3.xml><?xml version="1.0" encoding="utf-8"?>
<ds:datastoreItem xmlns:ds="http://schemas.openxmlformats.org/officeDocument/2006/customXml" ds:itemID="{E2E310C0-1C97-4154-B1BD-F66A740965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d4ce75-6b6d-4daa-82cc-3b57660dd0d5"/>
    <ds:schemaRef ds:uri="da2ed6d0-f68b-4fa2-861e-33193c3bc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Résumé Plan action</vt:lpstr>
      <vt:lpstr>Actions</vt:lpstr>
      <vt:lpstr>Objectif global</vt:lpstr>
      <vt:lpstr>attribution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Tricarico</dc:creator>
  <cp:lastModifiedBy>Frédéric Mathot</cp:lastModifiedBy>
  <cp:lastPrinted>2026-03-19T07:51:36Z</cp:lastPrinted>
  <dcterms:created xsi:type="dcterms:W3CDTF">2019-12-03T08:15:43Z</dcterms:created>
  <dcterms:modified xsi:type="dcterms:W3CDTF">2026-03-30T14:55:48Z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0x0101007975379EDC5F244FA1F532BB8AFAC8D5</vt:lpwstr>
  </property>
</Properties>
</file>